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james\Dropbox\Heaton Consulting Group, Inc\Business Consulting\Financials\"/>
    </mc:Choice>
  </mc:AlternateContent>
  <xr:revisionPtr revIDLastSave="0" documentId="8_{BE913C30-A1D9-47F5-BB99-C4DCF986E96D}" xr6:coauthVersionLast="47" xr6:coauthVersionMax="47" xr10:uidLastSave="{00000000-0000-0000-0000-000000000000}"/>
  <bookViews>
    <workbookView xWindow="-98" yWindow="-98" windowWidth="20715" windowHeight="13155" tabRatio="500" activeTab="2" xr2:uid="{00000000-000D-0000-FFFF-FFFF00000000}"/>
  </bookViews>
  <sheets>
    <sheet name="Cover" sheetId="1" r:id="rId1"/>
    <sheet name="Introduction" sheetId="2" r:id="rId2"/>
    <sheet name="Basic Financial Ratios" sheetId="3" r:id="rId3"/>
  </sheets>
  <definedNames>
    <definedName name="_Toc238877698" localSheetId="1">Introduction!$A$3</definedName>
    <definedName name="_Toc238877699" localSheetId="1">Introduction!$A$6</definedName>
    <definedName name="_Toc238877700" localSheetId="1">Introduction!$A$8</definedName>
    <definedName name="_xlfn_SINGLE">none</definedName>
    <definedName name="_xlnm.Print_Area" localSheetId="1">Introduction!$A$1:$A$44</definedName>
    <definedName name="_xlnm.Print_Titles" localSheetId="1">Introduction!$1:$2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56" i="3" l="1"/>
  <c r="C56" i="3"/>
  <c r="B56" i="3"/>
  <c r="F56" i="3" s="1"/>
  <c r="H52" i="3"/>
  <c r="D55" i="3" s="1"/>
  <c r="H54" i="3" s="1"/>
  <c r="D52" i="3"/>
  <c r="C52" i="3"/>
  <c r="G52" i="3" s="1"/>
  <c r="C55" i="3" s="1"/>
  <c r="G54" i="3" s="1"/>
  <c r="B52" i="3"/>
  <c r="F52" i="3" s="1"/>
  <c r="B55" i="3" s="1"/>
  <c r="F54" i="3" s="1"/>
  <c r="G48" i="3"/>
  <c r="C51" i="3" s="1"/>
  <c r="G50" i="3" s="1"/>
  <c r="C48" i="3"/>
  <c r="B48" i="3"/>
  <c r="F48" i="3" s="1"/>
  <c r="B51" i="3" s="1"/>
  <c r="F50" i="3" s="1"/>
  <c r="B47" i="3"/>
  <c r="F46" i="3" s="1"/>
  <c r="H44" i="3"/>
  <c r="D47" i="3" s="1"/>
  <c r="H46" i="3" s="1"/>
  <c r="G44" i="3"/>
  <c r="C47" i="3" s="1"/>
  <c r="G46" i="3" s="1"/>
  <c r="F44" i="3"/>
  <c r="D43" i="3"/>
  <c r="C43" i="3"/>
  <c r="B43" i="3"/>
  <c r="D41" i="3"/>
  <c r="C41" i="3"/>
  <c r="G40" i="3" s="1"/>
  <c r="B41" i="3"/>
  <c r="C40" i="3"/>
  <c r="C42" i="3" s="1"/>
  <c r="G42" i="3" s="1"/>
  <c r="B40" i="3"/>
  <c r="B42" i="3" s="1"/>
  <c r="F42" i="3" s="1"/>
  <c r="D39" i="3"/>
  <c r="C39" i="3"/>
  <c r="B39" i="3"/>
  <c r="C38" i="3"/>
  <c r="G38" i="3" s="1"/>
  <c r="B38" i="3"/>
  <c r="F38" i="3" s="1"/>
  <c r="B34" i="3"/>
  <c r="F33" i="3" s="1"/>
  <c r="D32" i="3"/>
  <c r="H31" i="3" s="1"/>
  <c r="C32" i="3"/>
  <c r="G31" i="3" s="1"/>
  <c r="B32" i="3"/>
  <c r="F31" i="3"/>
  <c r="B58" i="3" s="1"/>
  <c r="D31" i="3"/>
  <c r="D56" i="3" s="1"/>
  <c r="H56" i="3" s="1"/>
  <c r="D30" i="3"/>
  <c r="D38" i="3" s="1"/>
  <c r="H38" i="3" s="1"/>
  <c r="H29" i="3"/>
  <c r="D34" i="3" s="1"/>
  <c r="H33" i="3" s="1"/>
  <c r="G29" i="3"/>
  <c r="C34" i="3" s="1"/>
  <c r="G33" i="3" s="1"/>
  <c r="F29" i="3"/>
  <c r="D29" i="3"/>
  <c r="D26" i="3"/>
  <c r="H25" i="3" s="1"/>
  <c r="C26" i="3"/>
  <c r="G25" i="3" s="1"/>
  <c r="B26" i="3"/>
  <c r="F25" i="3"/>
  <c r="D25" i="3"/>
  <c r="C25" i="3"/>
  <c r="B25" i="3"/>
  <c r="D24" i="3"/>
  <c r="H23" i="3" s="1"/>
  <c r="A24" i="3"/>
  <c r="D22" i="3"/>
  <c r="H21" i="3" s="1"/>
  <c r="H18" i="3" s="1"/>
  <c r="C22" i="3"/>
  <c r="G21" i="3" s="1"/>
  <c r="D20" i="3"/>
  <c r="C20" i="3"/>
  <c r="B20" i="3"/>
  <c r="F19" i="3" s="1"/>
  <c r="H19" i="3"/>
  <c r="D19" i="3"/>
  <c r="C19" i="3"/>
  <c r="G19" i="3" s="1"/>
  <c r="B19" i="3"/>
  <c r="H15" i="3"/>
  <c r="G15" i="3"/>
  <c r="F15" i="3"/>
  <c r="F13" i="3"/>
  <c r="D13" i="3"/>
  <c r="H13" i="3" s="1"/>
  <c r="C13" i="3"/>
  <c r="G13" i="3" s="1"/>
  <c r="B13" i="3"/>
  <c r="H11" i="3"/>
  <c r="G11" i="3"/>
  <c r="F11" i="3"/>
  <c r="B10" i="3"/>
  <c r="F9" i="3" s="1"/>
  <c r="D8" i="3"/>
  <c r="D10" i="3" s="1"/>
  <c r="H9" i="3" s="1"/>
  <c r="C8" i="3"/>
  <c r="C10" i="3" s="1"/>
  <c r="G9" i="3" s="1"/>
  <c r="B8" i="3"/>
  <c r="G7" i="3"/>
  <c r="F7" i="3"/>
  <c r="D7" i="3"/>
  <c r="C7" i="3"/>
  <c r="B7" i="3"/>
  <c r="H5" i="3"/>
  <c r="G5" i="3"/>
  <c r="F5" i="3"/>
  <c r="H3" i="3"/>
  <c r="G3" i="3"/>
  <c r="F3" i="3"/>
  <c r="C59" i="3" l="1"/>
  <c r="C58" i="3"/>
  <c r="G58" i="3" s="1"/>
  <c r="D59" i="3"/>
  <c r="D58" i="3"/>
  <c r="B22" i="3"/>
  <c r="C24" i="3"/>
  <c r="G23" i="3" s="1"/>
  <c r="G18" i="3" s="1"/>
  <c r="D40" i="3"/>
  <c r="F40" i="3"/>
  <c r="H7" i="3"/>
  <c r="D48" i="3"/>
  <c r="H48" i="3" s="1"/>
  <c r="D51" i="3" s="1"/>
  <c r="H50" i="3" s="1"/>
  <c r="B59" i="3"/>
  <c r="F58" i="3" s="1"/>
  <c r="B24" i="3" l="1"/>
  <c r="F23" i="3" s="1"/>
  <c r="F21" i="3"/>
  <c r="F18" i="3" s="1"/>
  <c r="H40" i="3"/>
  <c r="D42" i="3"/>
  <c r="H42" i="3" s="1"/>
  <c r="H5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F2" authorId="0" shapeId="0" xr:uid="{00000000-0006-0000-0200-000017000000}">
      <text>
        <r>
          <rPr>
            <sz val="10"/>
            <rFont val="Arial"/>
            <family val="2"/>
          </rPr>
          <t>Annualize the values fom the P&amp;L (Income Statement) whenever the accounting period if not year end values</t>
        </r>
      </text>
    </comment>
    <comment ref="I2" authorId="0" shapeId="0" xr:uid="{00000000-0006-0000-0200-000018000000}">
      <text>
        <r>
          <rPr>
            <sz val="10"/>
            <rFont val="Arial"/>
            <family val="2"/>
          </rPr>
          <t xml:space="preserve">Bank covenants are set out in bank loans and any Line of Credit.  Enter the informatin in this cell to the appropriate corresponding ratio.
</t>
        </r>
      </text>
    </comment>
    <comment ref="J2" authorId="0" shapeId="0" xr:uid="{00000000-0006-0000-0200-000019000000}">
      <text>
        <r>
          <rPr>
            <sz val="10"/>
            <rFont val="Arial"/>
            <family val="2"/>
          </rPr>
          <t>Your NAICS or SIC code can be found on the top of your corporate tax return.  You can obtain your specific industry averages for the relevent ratios from your bank or contact me directly.</t>
        </r>
      </text>
    </comment>
    <comment ref="E5" authorId="0" shapeId="0" xr:uid="{00000000-0006-0000-0200-000001000000}">
      <text>
        <r>
          <rPr>
            <sz val="10"/>
            <rFont val="Arial"/>
            <family val="2"/>
          </rPr>
          <t>Liquidity measures the ability to meet short term obligations.  The composition and quality of Current Assets is a critical factor in the analysis of an individual firm's liquidity.  This is value of the Current Assets relative to the amount of Current Liabilities.</t>
        </r>
      </text>
    </comment>
    <comment ref="E7" authorId="0" shapeId="0" xr:uid="{00000000-0006-0000-0200-000002000000}">
      <text>
        <r>
          <rPr>
            <sz val="10"/>
            <rFont val="Arial"/>
            <family val="2"/>
          </rPr>
          <t xml:space="preserve">Tells how many dollars of cash could be raised in the short term to cover each dollar of Current Liabilities.  
</t>
        </r>
      </text>
    </comment>
    <comment ref="E9" authorId="0" shapeId="0" xr:uid="{00000000-0006-0000-0200-000003000000}">
      <text>
        <r>
          <rPr>
            <sz val="10"/>
            <rFont val="Arial"/>
            <family val="2"/>
          </rPr>
          <t xml:space="preserve">Tells you how many dollars of Cash are immediately available to cover each dollar of Current Liabilities
</t>
        </r>
      </text>
    </comment>
    <comment ref="E11" authorId="0" shapeId="0" xr:uid="{00000000-0006-0000-0200-000004000000}">
      <text>
        <r>
          <rPr>
            <sz val="10"/>
            <rFont val="Arial"/>
            <family val="2"/>
          </rPr>
          <t xml:space="preserve">This ratio expresses the relationship between capital contributed by creditors and capital contributed by owners.  It expresses the degree of protection provided by the owners for the creditors. Creditors include the bank, vendors, and anyone who has “lent” to the business.  The higher the ratio, the greater the risk being assumed by creditors.  A lower ratio generally indicates greater long term financial safety.  A firm with a low debt/equity ratio usually has greater flexibility to borrow in the future.  A more highly leveraged company has a more limited debt capacity.  A ratio of 1:1 means that the creditors have the same stake as the owners.  A ratio of 2:1 means there is $2 of Debt for each $1 of Equity
</t>
        </r>
      </text>
    </comment>
    <comment ref="E13" authorId="0" shapeId="0" xr:uid="{00000000-0006-0000-0200-000005000000}">
      <text>
        <r>
          <rPr>
            <sz val="10"/>
            <rFont val="Arial"/>
            <family val="2"/>
          </rPr>
          <t xml:space="preserve">This ratio measures the overall debt vs. Assets in the business.  It is often used to determine the   amount of risk the owner and the bank are assuming in funding the business.  This is value of the Total Assets relative to Total Liabilities.
</t>
        </r>
      </text>
    </comment>
    <comment ref="E15" authorId="0" shapeId="0" xr:uid="{00000000-0006-0000-0200-000006000000}">
      <text>
        <r>
          <rPr>
            <sz val="10"/>
            <rFont val="Arial"/>
            <family val="2"/>
          </rPr>
          <t xml:space="preserve">This ratio measures a company's ability to generate adequate profits to pay the interest payments. A ratio higher than one indicates that the company is able to meet its minimum debt service requirements.
</t>
        </r>
      </text>
    </comment>
    <comment ref="E18" authorId="0" shapeId="0" xr:uid="{00000000-0006-0000-0200-000007000000}">
      <text>
        <r>
          <rPr>
            <sz val="10"/>
            <rFont val="Arial"/>
            <family val="2"/>
          </rPr>
          <t xml:space="preserve">In the 1960s, a New York University business professor named Edward Altman combined four ratios into what has become known as the Altman Z-score, the best-known predictor of business bankruptcy.  His research showed that nine out of ten companies that had dangerous Z-scores ended up going out of business.  Like many financial indicators, the Z-score represents a snapshot in time. Although you can use monthly or annual data, it's important to use the most recent and up-to-date. You can also track several months or years at a time to see the trend of your Z-score, but it's main value lies in knowing how close your company is to bankruptcy today.  Scoring: 0-1.09 Bankruptcy Imminent, 1.10- 2.60 Sustainability very questionable, 2.60+ Bunkruptcy not Imminent
</t>
        </r>
      </text>
    </comment>
    <comment ref="E29" authorId="0" shapeId="0" xr:uid="{00000000-0006-0000-0200-000008000000}">
      <text>
        <r>
          <rPr>
            <sz val="10"/>
            <rFont val="Arial"/>
            <family val="2"/>
          </rPr>
          <t xml:space="preserve">This represents the percentage of each sales dollar that is available for Operating Expenses and Profit after paying for the Cost of Goods Sold or Direct Expenses.  The Gross Profit Margin measures the effectiveness of pricing policies and the efficiency in producing/delivering a product or service.  A Gross Profit Margin of 61.21% means that 61.21 cents of every dollar of Revenue is left for operating the business and a profit.
</t>
        </r>
      </text>
    </comment>
    <comment ref="E31" authorId="0" shapeId="0" xr:uid="{00000000-0006-0000-0200-000009000000}">
      <text>
        <r>
          <rPr>
            <sz val="10"/>
            <rFont val="Arial"/>
            <family val="2"/>
          </rPr>
          <t>This represents the amount of Profit on every dollar of sales before paying taxes.  For example, a Pre-Tax Profit Margin of 4.62 % indicates that for every $1.00 of sales generated, there is 4.62 cents profit before paying income tax.</t>
        </r>
      </text>
    </comment>
    <comment ref="E33" authorId="0" shapeId="0" xr:uid="{00000000-0006-0000-0200-00000A000000}">
      <text>
        <r>
          <rPr>
            <sz val="10"/>
            <rFont val="Arial"/>
            <family val="2"/>
          </rPr>
          <t xml:space="preserve">Break Even is the level of sales that exactly matches the cost to produce these sales plus overhead.  The result at this level of sales is exactly zero profit.  It is additional sales after the Break Even level that produces Net Income (Profit).  Understanding break even allows the manager to know when the business will lose money even before the Financial Statements are prepared.  
</t>
        </r>
      </text>
    </comment>
    <comment ref="E35" authorId="0" shapeId="0" xr:uid="{00000000-0006-0000-0200-00000B000000}">
      <text>
        <r>
          <rPr>
            <sz val="10"/>
            <rFont val="Arial"/>
            <family val="2"/>
          </rPr>
          <t xml:space="preserve">This metric is important because it indicates how effectively the business is being managed to produce the cash needed to provide repay debt, taxes, and produce a net profit.  If you have a forward looking sales forcast this can be used to project future results.  If you were considering an acquisition of this business, what would you think about the value of the business in the last 3 years?  How secure do you feel if you are a vendor or creditor, such as a Bank?
</t>
        </r>
      </text>
    </comment>
    <comment ref="E38" authorId="0" shapeId="0" xr:uid="{00000000-0006-0000-0200-00000C000000}">
      <text>
        <r>
          <rPr>
            <sz val="10"/>
            <rFont val="Arial"/>
            <family val="2"/>
          </rPr>
          <t xml:space="preserve">This ratio measures the efficiency of the Sales to generate a return.  For example, a Return on Saless of 10% indicates that for every $1.00 invested in Assets, there is a return of 10 cents.
</t>
        </r>
      </text>
    </comment>
    <comment ref="E40" authorId="0" shapeId="0" xr:uid="{00000000-0006-0000-0200-00000D000000}">
      <text>
        <r>
          <rPr>
            <sz val="10"/>
            <rFont val="Arial"/>
            <family val="2"/>
          </rPr>
          <t>This ratio measures the efficiency of the Assets to generate a return.  For example, a Return on Assets of 10% indicates that for every $1.00 invested in Assets, there is a return of 10 cents.</t>
        </r>
      </text>
    </comment>
    <comment ref="E42" authorId="0" shapeId="0" xr:uid="{00000000-0006-0000-0200-00000E000000}">
      <text>
        <r>
          <rPr>
            <sz val="10"/>
            <rFont val="Arial"/>
            <family val="2"/>
          </rPr>
          <t xml:space="preserve">This measures the return produced on the owners’ investment in the company.  The Total Equity is the owners’ investment.  Just as with any investment, owners are concerned with the return they receive on their investment in the company.  For example, a Return on Equity of 25.6% indicates that for every $1.00 invested in the company, there is a return of 25.6 cents.
</t>
        </r>
      </text>
    </comment>
    <comment ref="E44" authorId="0" shapeId="0" xr:uid="{00000000-0006-0000-0200-00000F000000}">
      <text>
        <r>
          <rPr>
            <sz val="10"/>
            <rFont val="Arial"/>
            <family val="2"/>
          </rPr>
          <t>This measures the number of times inventory is turned (turned into a sale) in a year.  A high turnover ratio may indicate superior merchandising or a shortage of needed inventory.  A low turnover ratio may indicate overstocking, out of date products, or a planned build up.</t>
        </r>
      </text>
    </comment>
    <comment ref="E46" authorId="0" shapeId="0" xr:uid="{00000000-0006-0000-0200-000010000000}">
      <text>
        <r>
          <rPr>
            <sz val="10"/>
            <rFont val="Arial"/>
            <family val="2"/>
          </rPr>
          <t>This is the average number of days that inventory is held.  For example, an inventory turnover of 3.28 means that on average the business turns over inventory 3,28 times a year.  Dividing 3.28 into 365 days indicates that inventory is held, on average, for 111 days.</t>
        </r>
      </text>
    </comment>
    <comment ref="E48" authorId="0" shapeId="0" xr:uid="{00000000-0006-0000-0200-000011000000}">
      <text>
        <r>
          <rPr>
            <sz val="10"/>
            <rFont val="Arial"/>
            <family val="2"/>
          </rPr>
          <t>This measures, on average, how many times the entire amount of the Accounts R is collected  during the year.  A high turnover may indicate superior collections or tight credit.  A low turnover may indicate that a review of the collection policies is needed.</t>
        </r>
      </text>
    </comment>
    <comment ref="E50" authorId="0" shapeId="0" xr:uid="{00000000-0006-0000-0200-000012000000}">
      <text>
        <r>
          <rPr>
            <sz val="10"/>
            <rFont val="Arial"/>
            <family val="2"/>
          </rPr>
          <t xml:space="preserve">This indicates, on average, how much of the actual invoiced sales remain uncollected.  For example, an A/R Turnover of 12.5 times indicates that on average Accounts Receivable were collected every 29.2 days.
</t>
        </r>
      </text>
    </comment>
    <comment ref="E52" authorId="0" shapeId="0" xr:uid="{00000000-0006-0000-0200-000013000000}">
      <text>
        <r>
          <rPr>
            <sz val="10"/>
            <rFont val="Arial"/>
            <family val="2"/>
          </rPr>
          <t>This measures the number of times per year that the business pays its total Accounts Payable. A high turnover may indicate prompt payment to suppliers, whereas, a low turnover may indicate cash shortages or extended terms from suppliers.</t>
        </r>
      </text>
    </comment>
    <comment ref="E54" authorId="0" shapeId="0" xr:uid="{00000000-0006-0000-0200-000014000000}">
      <text>
        <r>
          <rPr>
            <sz val="10"/>
            <rFont val="Arial"/>
            <family val="2"/>
          </rPr>
          <t xml:space="preserve">This is the average number of days it takes to pay a supplier.  For example, an accounts payable turnover of 5.3 times means that on average suppliers are paid in 69 days. </t>
        </r>
      </text>
    </comment>
    <comment ref="E56" authorId="0" shapeId="0" xr:uid="{00000000-0006-0000-0200-000015000000}">
      <text>
        <r>
          <rPr>
            <sz val="10"/>
            <rFont val="Arial"/>
            <family val="2"/>
          </rPr>
          <t xml:space="preserve">Meaures the efficiency of each individual employed. </t>
        </r>
      </text>
    </comment>
    <comment ref="E58" authorId="0" shapeId="0" xr:uid="{00000000-0006-0000-0200-000016000000}">
      <text>
        <r>
          <rPr>
            <sz val="10"/>
            <rFont val="Arial"/>
            <family val="2"/>
          </rPr>
          <t xml:space="preserve">This is the growth rate that can be sustained without any outside funding or capital.  Unless a business understands how fast it can afford to grow, with or without additional funding, its plans for growth are unreasonable or unrealistic.  Variable Net Asset% is determined by dividing the value of all Assets on the Balance Sheet that will vary with Sales by current Sales.  </t>
        </r>
      </text>
    </comment>
  </commentList>
</comments>
</file>

<file path=xl/sharedStrings.xml><?xml version="1.0" encoding="utf-8"?>
<sst xmlns="http://schemas.openxmlformats.org/spreadsheetml/2006/main" count="151" uniqueCount="132">
  <si>
    <t>For more information or for help with the spreadsheet, write to jim@pinnacleceo.com</t>
  </si>
  <si>
    <t>Have you ever been surprised in a meeting with your bank?</t>
  </si>
  <si>
    <t>In today’s climate, you can’t afford to be.</t>
  </si>
  <si>
    <t>70% of the jobs in the United States are dependent on small and mid-sized businesses – and they’re the ones most at risk from the ways banks are changing their lending practices.</t>
  </si>
  <si>
    <t>You need to know the questions your banker will ask – and the answers they’ll expect – before you send them your financial information.</t>
  </si>
  <si>
    <t xml:space="preserve">I believe in the power of business to be a positive impact within the community – to create jobs, to create growth, to create sustainability.  </t>
  </si>
  <si>
    <t xml:space="preserve">My clients and CEO group members use this spreadsheet to prepare for meetings with their bankers.  And because I believe in the power of business communities, I give it to anyone who wants or needs it – business owners, Presidents, and CEOs.  </t>
  </si>
  <si>
    <t>It helps you calculate the ratios banks want to know about – the ratios they use to evaluate your company’s performance year-on-year.  And it compares that performance against your bank covenants and your specific industry standards.</t>
  </si>
  <si>
    <t>You should be using these ratios for your own review and analysis of your business.</t>
  </si>
  <si>
    <t>The Fed is scrutinizing your bank; the rules have changed, and banks have tightened credit.  (That’s hardly news, I know.)  This won’t protect you from the fact that the banks’ willingness to take on risk has changed – but at least you’ll know what your numbers say.</t>
  </si>
  <si>
    <t>Here’s what a few of my group members have to say about this spreadsheet:</t>
  </si>
  <si>
    <t>The financial insight we now have into our businesses, their performance and ability to meet our annual targets has allowed us to truly drive our goals and set clear metrics for group moving forward.</t>
  </si>
  <si>
    <t>- Casey Leblanc, President, First Financial Mortgage and Real Estate</t>
  </si>
  <si>
    <t xml:space="preserve">The Basic Financial Ratios is a key component of the Management Financial package I receive from my CFO each month.  I use it to highlight the Key Performance Indicators I use to measure the sucess of my business on a monthly basis.  </t>
  </si>
  <si>
    <t xml:space="preserve">- Brian Rott, President, Cartmart, Inc.  </t>
  </si>
  <si>
    <t>This spreadsheet is just one piece of a much larger workbook that we use in my CEO groups.  You’re welcome to take it and use it with my best wishes.</t>
  </si>
  <si>
    <t xml:space="preserve">If you like this work, and would like to be considered for one of my groups, please visit my website at http://www.pinnacleceo.com and read about our selection process.  </t>
  </si>
  <si>
    <t>Then if you believe you may be qualified and you’re interested in being considered for membership, you’re welcome to register to be notified when there are openings.  You can find the registration page on the website also.</t>
  </si>
  <si>
    <t>© Copyright 2009 - 2011 Jim Heaton</t>
  </si>
  <si>
    <t>Feel free to distribute this spreadsheet to anyone who needs it - as long as you retain all pages intact, including this copyright message.</t>
  </si>
  <si>
    <t>Pinnacle CEO
Basic Financial Ratios - Introduction</t>
  </si>
  <si>
    <t>Concept and Overview</t>
  </si>
  <si>
    <t>Ratios are a way to analyze and understand data.  In this case, we want to understand the performance of a company and will use the Balance Sheet and Income Statement data to create ratios that tell a story about the business.</t>
  </si>
  <si>
    <t>Who Uses These Ratios?</t>
  </si>
  <si>
    <t>Owners, bankers, investors, buyers of the business, and anyone who extends credit to the company, such as vendors and suppliers.</t>
  </si>
  <si>
    <t>What the Ratios Explain</t>
  </si>
  <si>
    <t>Liquidity – Is there sufficient cash to pay the current (due in one year) liabilities?</t>
  </si>
  <si>
    <t>Safety – Is there sufficient equity to pay all the liabilities?  Is the business too leveraged and, therefore, too risky?</t>
  </si>
  <si>
    <t>Profitability – How do gross profit and net profit change (as a percent of revenue) as the revenue increases or decreases?</t>
  </si>
  <si>
    <t>Operating Effectiveness – How well are the assets being used?  Are the owners receiving a good return on their investment in the business?</t>
  </si>
  <si>
    <t>Inventory Management – How long does inventory stay on the shelf before being sold?  (Cash is tied up in inventory.)</t>
  </si>
  <si>
    <t>Accounts Receivable Management – How long does it take to collect the money owed to the business once an invoice is sent?</t>
  </si>
  <si>
    <t>Accounts Payable Management – How long does it take to pay the vendors and suppliers?</t>
  </si>
  <si>
    <t>Break-Even – What level of sales does the business require to exactly cover all expenses so the business produces neither profit nor loss? (There is $0 profit.)</t>
  </si>
  <si>
    <t>Z Score – How likely is the business to face bankruptcy?</t>
  </si>
  <si>
    <t>Cash Flow Projection – How much cash will the business need at every future period based on projected revenue and the operating budget?</t>
  </si>
  <si>
    <t>The Balance Sheet</t>
  </si>
  <si>
    <t>Current means due in one year.  Long-term means due after one year.</t>
  </si>
  <si>
    <t>The Balance Sheet is a snapshot of the Assets, Liabilities, and Owner’s Equity as of one day in the life of the business, which is the date of the Balance Sheet.</t>
  </si>
  <si>
    <t>•     When total liabilities exceed assets, the shortfall is deducted from Retained Earnings and reduces Owners Equity.</t>
  </si>
  <si>
    <t>•     The business is bankrupt when there is little Equity left in the business and Liabilities continue to exceed Assets.</t>
  </si>
  <si>
    <t>•     Retained Earnings are increased by the Net Income each year.  If you have the Balance Sheets for two years, you can calculate the Net Profit by the change in Retained Earnings.</t>
  </si>
  <si>
    <t>•     Owners have several ways of benefitting from the business:</t>
  </si>
  <si>
    <t>•     Salary</t>
  </si>
  <si>
    <t>•     Lifestyle expenses charged to the business (cars, meals, trips, family members on payroll, etc)</t>
  </si>
  <si>
    <t>•     Cash distributions from profits</t>
  </si>
  <si>
    <t>•     Increased Owner's Equity</t>
  </si>
  <si>
    <t>•     The best way to benefit as an owner depends on the owner’s long term goals and the corporate structure, which impacts taxes.</t>
  </si>
  <si>
    <t>•     Investors and debt holders (banks, etc) often determine how the owner(s) can be compensated.</t>
  </si>
  <si>
    <t>The Income Statement</t>
  </si>
  <si>
    <t xml:space="preserve">•    Shows revenue and expenses for the period stated, may be one month, a quarter, or a year. </t>
  </si>
  <si>
    <t>•    Interest payments are an expense and are shown on the Income Statement for the specific period only.</t>
  </si>
  <si>
    <t>•    The Income Statement does not show the amount of the bank debt.  This is found on the Balance Sheet.</t>
  </si>
  <si>
    <t>•    To understand the Income Statement you need to know how revenue is considered.  Is revenue booked when an invoice is sent?  Are sales booked when the contract is signed?  In retailing, revenue is booked when the sale is made at the register, regardless of whether it is a cash sale or on credit.</t>
  </si>
  <si>
    <t>•    Expenses are often separated into two categories:  those expenses directly related to producing the product or service, found under Cost of Goods Sold (COGS), and the expenses related to Selling, General and Administrative (SG&amp;A) also called Operating Expenses.  The expenses listed as COGS are variable, that is, they change based on the amount produced.  These are direct labor payroll and benefits, materials, shipping, and all expenses related to production of the product or service.  The expenses listed as SG&amp;A or Operating Expenses are fixed, and include office salary and payroll related expenses, rent, utilities, supplies, marketing, travel, insurance, etc.  These are the expenses that occur as soon as “the lights go on” regardless of whether anything is being produced that day.</t>
  </si>
  <si>
    <t>•    Some companies include bank interest in Operating Expenses, while many companies show interest expense as a deduction after Net Operating Income is calculated.</t>
  </si>
  <si>
    <t>•    Depreciation and amortization are found on the Income Statement and on the Balance Sheet.  These are tax-deductable items.  In a manufacturing business, depreciation of all factory buildings and equipment is a production cost, part of the work in process. The Income Statement reflects the current amount of depreciation.  The Balance Sheet shows the total accumulated depreciation and amortization.  When depreciation and amortization are shown on the Income Statement below total Operating Expenses, it may be an indication that the company has lease expense and this entry shows the current amount of the lease expense.</t>
  </si>
  <si>
    <t>•    EBIT (Earnings before Interest and Taxes) This is called Operating Income on the Income Statement.  If interest was included as an Operating Expense, simply subtract it from the Operating Income or Net Income before Tax.</t>
  </si>
  <si>
    <t>•    EBITDA  (Earnings before Interest, Taxes, Depreciation and Amortization).  This calculation requires the Income Statement.  It is Operating Income before interest payments, before income taxes paid, and subtracting the amount of depreciation and amortization for the year.  This number is important to some owners or buyers especially when the business has large capital investment, or significant tax advantages that come from the deduction for depreciation and amortization.  EBITDA is a way to calculate the cash flow value from the business.</t>
  </si>
  <si>
    <t>•    Accurate cash flow projections are a sign of good management.  They indicate a sound budgeting process and understanding of the business trends.  During times of change, a cash flow projection is a “Must Have” to prevent unwelcome surprises after decisions have been made and implemented.</t>
  </si>
  <si>
    <t>Pinnacle CEO
Basic Financial Ratios</t>
  </si>
  <si>
    <t>Add information only in the cells highlighted in YELLOW, BLUE and Orange.  All other cells will populate automaticaly.</t>
  </si>
  <si>
    <t>DATA</t>
  </si>
  <si>
    <t>Comments and explainations for each of the ratios are available in the RED triangle in the cell with the name of the ratio.</t>
  </si>
  <si>
    <t>Ratios</t>
  </si>
  <si>
    <t>Input your Bank Covenant Value</t>
  </si>
  <si>
    <t>Input your Industry Code Value</t>
  </si>
  <si>
    <t>COMMENTS:  Your comments and thoughts regarding your company's performance over the 3 year period, in relation to your Bank Covenants and your Industry Code.</t>
  </si>
  <si>
    <t>Balance Sheet / Liquidity Ratios: Stability (Staying Power)</t>
  </si>
  <si>
    <t>Current Assets</t>
  </si>
  <si>
    <t>Current Ratio</t>
  </si>
  <si>
    <t xml:space="preserve">
</t>
  </si>
  <si>
    <t>Current Liabilities</t>
  </si>
  <si>
    <t>Current Assets - Inventory</t>
  </si>
  <si>
    <t>Quick Ratio</t>
  </si>
  <si>
    <t xml:space="preserve">Cash + Marketable Securites </t>
  </si>
  <si>
    <t>Cash Ratio</t>
  </si>
  <si>
    <t xml:space="preserve">Total Liabilities </t>
  </si>
  <si>
    <t>Debt to Equity Ratio</t>
  </si>
  <si>
    <t>Net Worth (Equity)</t>
  </si>
  <si>
    <t>Debt Ratio</t>
  </si>
  <si>
    <t>Total Assets</t>
  </si>
  <si>
    <t>EBIT</t>
  </si>
  <si>
    <t>EBIT/Interest</t>
  </si>
  <si>
    <t>Interest</t>
  </si>
  <si>
    <t>Z Score</t>
  </si>
  <si>
    <t>Please note the values for the Z score add up and are found in cells F18, G18 and H18</t>
  </si>
  <si>
    <t>Current Assets-Current Liabilities</t>
  </si>
  <si>
    <t>((Current Assets-Current Liabilities)/Totals Assets)*6.56</t>
  </si>
  <si>
    <t>Retained Earnings</t>
  </si>
  <si>
    <t>(Retained Earning/Total Assets)*3.26</t>
  </si>
  <si>
    <t>(Earnings Before Interest and Taxes/Total Assets)*6.72</t>
  </si>
  <si>
    <t>Equity</t>
  </si>
  <si>
    <t>(Equity/Total Liabilities)*1.05</t>
  </si>
  <si>
    <t>Total Liabilities</t>
  </si>
  <si>
    <t>Income Statemement/Profitability Ratios (Earning Power)</t>
  </si>
  <si>
    <t>Gross Profit</t>
  </si>
  <si>
    <t>Gross Margin</t>
  </si>
  <si>
    <t>Sales</t>
  </si>
  <si>
    <t>Net Profit before Tax</t>
  </si>
  <si>
    <t>Net Margin</t>
  </si>
  <si>
    <t>Operating Expenses</t>
  </si>
  <si>
    <t>Break Even Sales Level</t>
  </si>
  <si>
    <t>Gross Profit Margin</t>
  </si>
  <si>
    <t xml:space="preserve">             Operating Income (EBIT) + Depreciation + Amortization - Interest:            Depreciation, Amortization minus Interest must be added to cells F35, G35, and H35 in order to calculate the value</t>
  </si>
  <si>
    <t>Cash Flow from Operations</t>
  </si>
  <si>
    <t>Enter EBIT + Depreciation + Amortization - Interest for each year in F35, G35, H35 (yellow). These require manual input from your Income Statement.</t>
  </si>
  <si>
    <t>Asset Management Ratios (Efficiency Ratios)</t>
  </si>
  <si>
    <t xml:space="preserve">Sales </t>
  </si>
  <si>
    <t>Sales to Assets</t>
  </si>
  <si>
    <t>Net Profit Before Tax</t>
  </si>
  <si>
    <t>Return on Assets</t>
  </si>
  <si>
    <t>Return on Equity Invested</t>
  </si>
  <si>
    <t>Net Worth</t>
  </si>
  <si>
    <t>Cost of Goods Sold</t>
  </si>
  <si>
    <t>Inventory Turnover</t>
  </si>
  <si>
    <t>Inventory</t>
  </si>
  <si>
    <t>Inventory Turnover Days</t>
  </si>
  <si>
    <t>Accts. Receivables Turnover</t>
  </si>
  <si>
    <t>Accounts Receivable</t>
  </si>
  <si>
    <t>Accts. Receivables Turnover Days</t>
  </si>
  <si>
    <t>Accounts Receivable Turnover</t>
  </si>
  <si>
    <t>Accounts Payable Turnover</t>
  </si>
  <si>
    <t>Accounts Payable</t>
  </si>
  <si>
    <t>Accounts Payable Turnover Days</t>
  </si>
  <si>
    <t>Account Payable Turnover</t>
  </si>
  <si>
    <t>Head count ultilization</t>
  </si>
  <si>
    <t>Insert total number of employees for each year in cell B57, C57, and D57</t>
  </si>
  <si>
    <t>Total Employees</t>
  </si>
  <si>
    <t>Net Profit %*(1+(total Liabilities/Equity)</t>
  </si>
  <si>
    <t>Sustainable Growth Rate  =  Net Profit Margin x (1 + Total Liabilities/Equity)</t>
  </si>
  <si>
    <t>(Var. Assets%)-(NMP%*(1+Total Liabilities/Equity)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</si>
</sst>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9]m/d/yyyy"/>
    <numFmt numFmtId="165" formatCode="m/d/yy;@"/>
    <numFmt numFmtId="166" formatCode="_(\$* #,##0_);_(\$* \(#,##0\);_(\$* \-??_);_(@_)"/>
    <numFmt numFmtId="167" formatCode="0.0"/>
    <numFmt numFmtId="168" formatCode="_(* #,##0.00_);_(* \(#,##0.00\);_(* \-??_);_(@_)"/>
    <numFmt numFmtId="169" formatCode="_(* #,##0_);_(* \(#,##0\);_(* \-??_);_(@_)"/>
    <numFmt numFmtId="170" formatCode="0.0%"/>
    <numFmt numFmtId="171" formatCode="_(\$* #,##0.0_);_(\$* \(#,##0.0\);_(\$* \-??_);_(@_)"/>
    <numFmt numFmtId="172" formatCode="_(* #,##0.0_);_(* \(#,##0.0\);_(* \-??_);_(@_)"/>
    <numFmt numFmtId="173" formatCode="[$-409]#,##0_);\(#,##0\)"/>
  </numFmts>
  <fonts count="12" x14ac:knownFonts="1">
    <font>
      <sz val="10"/>
      <name val="Arial"/>
      <charset val="1"/>
    </font>
    <font>
      <sz val="12"/>
      <name val="Arial"/>
      <family val="2"/>
      <charset val="1"/>
    </font>
    <font>
      <b/>
      <sz val="16"/>
      <name val="Arial"/>
      <family val="2"/>
      <charset val="1"/>
    </font>
    <font>
      <b/>
      <sz val="14"/>
      <name val="Arial"/>
      <family val="2"/>
      <charset val="1"/>
    </font>
    <font>
      <i/>
      <sz val="12"/>
      <name val="Arial"/>
      <family val="2"/>
      <charset val="1"/>
    </font>
    <font>
      <sz val="10"/>
      <name val="Arial"/>
      <family val="2"/>
      <charset val="1"/>
    </font>
    <font>
      <sz val="11"/>
      <name val="Arial"/>
      <family val="2"/>
      <charset val="1"/>
    </font>
    <font>
      <b/>
      <sz val="20"/>
      <name val="Arial"/>
      <family val="2"/>
      <charset val="1"/>
    </font>
    <font>
      <b/>
      <u/>
      <sz val="12"/>
      <name val="Arial"/>
      <family val="2"/>
      <charset val="1"/>
    </font>
    <font>
      <u/>
      <sz val="12"/>
      <name val="Arial"/>
      <family val="2"/>
      <charset val="1"/>
    </font>
    <font>
      <b/>
      <sz val="12"/>
      <name val="Arial"/>
      <family val="2"/>
      <charset val="1"/>
    </font>
    <font>
      <sz val="10"/>
      <name val="Arial"/>
      <family val="2"/>
    </font>
  </fonts>
  <fills count="6">
    <fill>
      <patternFill patternType="none"/>
    </fill>
    <fill>
      <patternFill patternType="gray125"/>
    </fill>
    <fill>
      <patternFill patternType="solid">
        <fgColor rgb="FFFFFFFF"/>
        <bgColor rgb="FFFFFFCC"/>
      </patternFill>
    </fill>
    <fill>
      <patternFill patternType="solid">
        <fgColor rgb="FF99CCFF"/>
        <bgColor rgb="FFCCCCFF"/>
      </patternFill>
    </fill>
    <fill>
      <patternFill patternType="solid">
        <fgColor rgb="FFFFCC00"/>
        <bgColor rgb="FFFFFF00"/>
      </patternFill>
    </fill>
    <fill>
      <patternFill patternType="solid">
        <fgColor rgb="FFFFFF00"/>
        <bgColor rgb="FFFFFF00"/>
      </patternFill>
    </fill>
  </fills>
  <borders count="36">
    <border>
      <left/>
      <right/>
      <top/>
      <bottom/>
      <diagonal/>
    </border>
    <border>
      <left style="mediumDashDot">
        <color auto="1"/>
      </left>
      <right style="mediumDashDot">
        <color auto="1"/>
      </right>
      <top style="mediumDashDot">
        <color auto="1"/>
      </top>
      <bottom style="mediumDashDot">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ck">
        <color auto="1"/>
      </left>
      <right style="thin">
        <color auto="1"/>
      </right>
      <top style="medium">
        <color auto="1"/>
      </top>
      <bottom style="thin">
        <color auto="1"/>
      </bottom>
      <diagonal/>
    </border>
    <border>
      <left style="thin">
        <color auto="1"/>
      </left>
      <right style="thick">
        <color auto="1"/>
      </right>
      <top style="thick">
        <color auto="1"/>
      </top>
      <bottom style="thick">
        <color auto="1"/>
      </bottom>
      <diagonal/>
    </border>
    <border>
      <left style="thick">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right/>
      <top style="thick">
        <color auto="1"/>
      </top>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
      <left style="thin">
        <color auto="1"/>
      </left>
      <right style="thick">
        <color auto="1"/>
      </right>
      <top style="medium">
        <color auto="1"/>
      </top>
      <bottom style="medium">
        <color auto="1"/>
      </bottom>
      <diagonal/>
    </border>
    <border>
      <left style="medium">
        <color auto="1"/>
      </left>
      <right/>
      <top/>
      <bottom/>
      <diagonal/>
    </border>
    <border>
      <left style="medium">
        <color auto="1"/>
      </left>
      <right style="medium">
        <color auto="1"/>
      </right>
      <top/>
      <bottom/>
      <diagonal/>
    </border>
    <border>
      <left style="thin">
        <color auto="1"/>
      </left>
      <right style="thick">
        <color auto="1"/>
      </right>
      <top style="thick">
        <color auto="1"/>
      </top>
      <bottom style="medium">
        <color auto="1"/>
      </bottom>
      <diagonal/>
    </border>
    <border>
      <left/>
      <right style="thin">
        <color auto="1"/>
      </right>
      <top style="thin">
        <color auto="1"/>
      </top>
      <bottom style="medium">
        <color auto="1"/>
      </bottom>
      <diagonal/>
    </border>
    <border>
      <left style="thin">
        <color auto="1"/>
      </left>
      <right style="thick">
        <color auto="1"/>
      </right>
      <top style="medium">
        <color auto="1"/>
      </top>
      <bottom style="thick">
        <color auto="1"/>
      </bottom>
      <diagonal/>
    </border>
  </borders>
  <cellStyleXfs count="1">
    <xf numFmtId="0" fontId="0" fillId="0" borderId="0"/>
  </cellStyleXfs>
  <cellXfs count="144">
    <xf numFmtId="0" fontId="0" fillId="0" borderId="0" xfId="0"/>
    <xf numFmtId="0" fontId="0" fillId="4" borderId="6" xfId="0" applyFill="1" applyBorder="1" applyAlignment="1" applyProtection="1">
      <alignment horizontal="center" vertical="center"/>
      <protection locked="0"/>
    </xf>
    <xf numFmtId="2" fontId="0" fillId="3" borderId="6" xfId="0" applyNumberFormat="1" applyFill="1" applyBorder="1" applyAlignment="1" applyProtection="1">
      <alignment horizontal="center" vertical="center"/>
      <protection locked="0"/>
    </xf>
    <xf numFmtId="2" fontId="0" fillId="2" borderId="8" xfId="0" applyNumberFormat="1" applyFill="1" applyBorder="1" applyAlignment="1">
      <alignment horizontal="center" vertical="center"/>
    </xf>
    <xf numFmtId="2" fontId="0" fillId="2" borderId="6" xfId="0" applyNumberFormat="1" applyFill="1" applyBorder="1" applyAlignment="1">
      <alignment horizontal="center" vertical="center"/>
    </xf>
    <xf numFmtId="0" fontId="0" fillId="0" borderId="5" xfId="0" applyBorder="1" applyAlignment="1">
      <alignment horizontal="center" vertical="center"/>
    </xf>
    <xf numFmtId="0" fontId="10" fillId="2" borderId="4" xfId="0" applyFont="1" applyFill="1" applyBorder="1" applyAlignment="1">
      <alignment horizontal="center"/>
    </xf>
    <xf numFmtId="164" fontId="10" fillId="0" borderId="3" xfId="0" applyNumberFormat="1" applyFont="1" applyBorder="1" applyAlignment="1">
      <alignment horizontal="left" vertical="top" wrapText="1"/>
    </xf>
    <xf numFmtId="0" fontId="0" fillId="4" borderId="3" xfId="0" applyFill="1" applyBorder="1" applyAlignment="1">
      <alignment horizontal="center" wrapText="1"/>
    </xf>
    <xf numFmtId="0" fontId="0" fillId="3" borderId="5" xfId="0" applyFill="1" applyBorder="1" applyAlignment="1">
      <alignment horizontal="center" wrapText="1"/>
    </xf>
    <xf numFmtId="0" fontId="10" fillId="0" borderId="4" xfId="0" applyFont="1" applyBorder="1" applyAlignment="1">
      <alignment horizontal="center" vertical="center"/>
    </xf>
    <xf numFmtId="0" fontId="6" fillId="0" borderId="3" xfId="0" applyFont="1" applyBorder="1" applyAlignment="1">
      <alignment horizontal="left" vertical="top" wrapText="1"/>
    </xf>
    <xf numFmtId="0" fontId="10" fillId="0" borderId="3" xfId="0" applyFont="1" applyBorder="1" applyAlignment="1">
      <alignment horizontal="center" vertical="center"/>
    </xf>
    <xf numFmtId="0" fontId="6" fillId="2" borderId="3" xfId="0" applyFont="1" applyFill="1" applyBorder="1" applyAlignment="1">
      <alignment horizontal="left" vertical="top" wrapText="1"/>
    </xf>
    <xf numFmtId="0" fontId="3" fillId="2" borderId="2" xfId="0" applyFont="1" applyFill="1" applyBorder="1" applyAlignment="1">
      <alignment horizontal="center" vertical="center" wrapText="1"/>
    </xf>
    <xf numFmtId="0" fontId="1" fillId="0" borderId="0" xfId="0" applyFont="1"/>
    <xf numFmtId="0" fontId="2" fillId="0" borderId="0" xfId="0" applyFont="1" applyAlignment="1">
      <alignment horizontal="justify"/>
    </xf>
    <xf numFmtId="0" fontId="3" fillId="0" borderId="0" xfId="0" applyFont="1" applyAlignment="1">
      <alignment horizontal="justify"/>
    </xf>
    <xf numFmtId="0" fontId="1" fillId="0" borderId="0" xfId="0" applyFont="1" applyAlignment="1">
      <alignment horizontal="justify"/>
    </xf>
    <xf numFmtId="0" fontId="4" fillId="0" borderId="0" xfId="0" applyFont="1" applyAlignment="1">
      <alignment horizontal="justify"/>
    </xf>
    <xf numFmtId="0" fontId="5" fillId="0" borderId="0" xfId="0" applyFont="1"/>
    <xf numFmtId="0" fontId="6" fillId="0" borderId="0" xfId="0" applyFont="1" applyAlignment="1">
      <alignment horizontal="justify"/>
    </xf>
    <xf numFmtId="0" fontId="0" fillId="0" borderId="0" xfId="0" applyAlignment="1">
      <alignment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wrapText="1"/>
    </xf>
    <xf numFmtId="0" fontId="1"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10"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horizontal="left" wrapText="1" indent="2"/>
    </xf>
    <xf numFmtId="0" fontId="1" fillId="0" borderId="0" xfId="0" applyFont="1" applyAlignment="1">
      <alignment horizontal="left" vertical="center"/>
    </xf>
    <xf numFmtId="0" fontId="1" fillId="0" borderId="0" xfId="0" applyFont="1" applyAlignment="1">
      <alignment horizontal="left" vertical="center" wrapText="1"/>
    </xf>
    <xf numFmtId="165" fontId="0" fillId="0" borderId="5" xfId="0" applyNumberFormat="1" applyBorder="1" applyAlignment="1">
      <alignment horizontal="center" wrapText="1"/>
    </xf>
    <xf numFmtId="165" fontId="0" fillId="0" borderId="6" xfId="0" applyNumberFormat="1" applyBorder="1" applyAlignment="1">
      <alignment horizontal="center" wrapText="1"/>
    </xf>
    <xf numFmtId="165" fontId="0" fillId="0" borderId="7" xfId="0" applyNumberFormat="1" applyBorder="1" applyAlignment="1">
      <alignment horizontal="center" wrapText="1"/>
    </xf>
    <xf numFmtId="165" fontId="0" fillId="0" borderId="8" xfId="0" applyNumberFormat="1" applyBorder="1" applyAlignment="1">
      <alignment horizontal="center" wrapText="1"/>
    </xf>
    <xf numFmtId="0" fontId="0" fillId="0" borderId="9" xfId="0" applyBorder="1" applyAlignment="1">
      <alignment horizontal="center"/>
    </xf>
    <xf numFmtId="0" fontId="0" fillId="2" borderId="10" xfId="0" applyFill="1" applyBorder="1" applyAlignment="1">
      <alignment horizontal="center"/>
    </xf>
    <xf numFmtId="166" fontId="0" fillId="5" borderId="11" xfId="0" applyNumberFormat="1" applyFill="1" applyBorder="1" applyProtection="1">
      <protection locked="0"/>
    </xf>
    <xf numFmtId="0" fontId="0" fillId="4" borderId="6" xfId="0" applyFill="1" applyBorder="1" applyAlignment="1" applyProtection="1">
      <alignment horizontal="center" vertical="center"/>
      <protection locked="0"/>
    </xf>
    <xf numFmtId="0" fontId="0" fillId="2" borderId="12" xfId="0" applyFill="1" applyBorder="1" applyAlignment="1">
      <alignment horizontal="center"/>
    </xf>
    <xf numFmtId="166" fontId="0" fillId="5" borderId="13" xfId="0" applyNumberFormat="1" applyFill="1" applyBorder="1" applyProtection="1">
      <protection locked="0"/>
    </xf>
    <xf numFmtId="167" fontId="0" fillId="2" borderId="10" xfId="0" applyNumberFormat="1" applyFill="1" applyBorder="1" applyAlignment="1">
      <alignment horizontal="center"/>
    </xf>
    <xf numFmtId="166" fontId="0" fillId="0" borderId="13" xfId="0" applyNumberFormat="1" applyBorder="1"/>
    <xf numFmtId="166" fontId="0" fillId="0" borderId="11" xfId="0" applyNumberFormat="1" applyBorder="1"/>
    <xf numFmtId="167" fontId="0" fillId="2" borderId="12" xfId="0" applyNumberFormat="1" applyFill="1" applyBorder="1" applyAlignment="1">
      <alignment horizontal="center"/>
    </xf>
    <xf numFmtId="167" fontId="0" fillId="2" borderId="15" xfId="0" applyNumberFormat="1" applyFill="1" applyBorder="1" applyAlignment="1">
      <alignment horizontal="center"/>
    </xf>
    <xf numFmtId="166" fontId="0" fillId="2" borderId="16" xfId="0" applyNumberFormat="1" applyFill="1" applyBorder="1"/>
    <xf numFmtId="0" fontId="0" fillId="2" borderId="16" xfId="0" applyFill="1" applyBorder="1" applyAlignment="1">
      <alignment horizontal="center" vertical="center" wrapText="1"/>
    </xf>
    <xf numFmtId="167" fontId="0" fillId="2" borderId="16" xfId="0" applyNumberFormat="1" applyFill="1" applyBorder="1" applyAlignment="1">
      <alignment horizontal="center" vertical="center"/>
    </xf>
    <xf numFmtId="2" fontId="0" fillId="2" borderId="16" xfId="0" applyNumberFormat="1" applyFill="1" applyBorder="1" applyAlignment="1">
      <alignment horizontal="center" vertical="center"/>
    </xf>
    <xf numFmtId="0" fontId="0" fillId="2" borderId="17" xfId="0" applyFill="1" applyBorder="1" applyAlignment="1">
      <alignment horizontal="left" vertical="top" wrapText="1"/>
    </xf>
    <xf numFmtId="0" fontId="0" fillId="2" borderId="18" xfId="0" applyFill="1" applyBorder="1"/>
    <xf numFmtId="0" fontId="0" fillId="2" borderId="19" xfId="0" applyFill="1" applyBorder="1"/>
    <xf numFmtId="0" fontId="10" fillId="2" borderId="13" xfId="0" applyFont="1" applyFill="1" applyBorder="1" applyAlignment="1">
      <alignment horizontal="center"/>
    </xf>
    <xf numFmtId="168" fontId="0" fillId="2" borderId="13" xfId="0" applyNumberFormat="1" applyFill="1" applyBorder="1" applyAlignment="1">
      <alignment horizontal="center"/>
    </xf>
    <xf numFmtId="168" fontId="0" fillId="2" borderId="19" xfId="0" applyNumberFormat="1" applyFill="1" applyBorder="1" applyAlignment="1">
      <alignment horizontal="center"/>
    </xf>
    <xf numFmtId="0" fontId="0" fillId="2" borderId="17" xfId="0" applyFill="1" applyBorder="1"/>
    <xf numFmtId="167" fontId="0" fillId="0" borderId="20" xfId="0" applyNumberFormat="1" applyBorder="1" applyAlignment="1">
      <alignment horizontal="center"/>
    </xf>
    <xf numFmtId="169" fontId="0" fillId="0" borderId="11" xfId="0" applyNumberFormat="1" applyBorder="1"/>
    <xf numFmtId="167" fontId="0" fillId="0" borderId="22" xfId="0" applyNumberFormat="1" applyBorder="1" applyAlignment="1">
      <alignment horizontal="center"/>
    </xf>
    <xf numFmtId="169" fontId="0" fillId="5" borderId="11" xfId="0" applyNumberFormat="1" applyFill="1" applyBorder="1" applyProtection="1">
      <protection locked="0"/>
    </xf>
    <xf numFmtId="1" fontId="0" fillId="0" borderId="13" xfId="0" applyNumberFormat="1" applyBorder="1" applyAlignment="1">
      <alignment horizontal="right"/>
    </xf>
    <xf numFmtId="167" fontId="0" fillId="0" borderId="24" xfId="0" applyNumberFormat="1" applyBorder="1" applyAlignment="1">
      <alignment horizontal="center"/>
    </xf>
    <xf numFmtId="1" fontId="0" fillId="0" borderId="25" xfId="0" applyNumberFormat="1" applyBorder="1" applyAlignment="1">
      <alignment horizontal="right"/>
    </xf>
    <xf numFmtId="167" fontId="0" fillId="2" borderId="26" xfId="0" applyNumberFormat="1" applyFill="1" applyBorder="1" applyAlignment="1">
      <alignment horizontal="center"/>
    </xf>
    <xf numFmtId="1" fontId="0" fillId="2" borderId="26" xfId="0" applyNumberFormat="1" applyFill="1" applyBorder="1" applyAlignment="1">
      <alignment horizontal="right"/>
    </xf>
    <xf numFmtId="0" fontId="0" fillId="2" borderId="26" xfId="0" applyFill="1" applyBorder="1" applyAlignment="1">
      <alignment horizontal="center" vertical="center" wrapText="1"/>
    </xf>
    <xf numFmtId="168" fontId="0" fillId="2" borderId="26" xfId="0" applyNumberFormat="1" applyFill="1" applyBorder="1" applyAlignment="1">
      <alignment horizontal="center" vertical="center"/>
    </xf>
    <xf numFmtId="0" fontId="0" fillId="2" borderId="26" xfId="0" applyFill="1" applyBorder="1" applyAlignment="1">
      <alignment horizontal="center" vertical="center"/>
    </xf>
    <xf numFmtId="167" fontId="0" fillId="2" borderId="28" xfId="0" applyNumberFormat="1" applyFill="1" applyBorder="1" applyAlignment="1">
      <alignment horizontal="center"/>
    </xf>
    <xf numFmtId="166" fontId="0" fillId="5" borderId="28" xfId="0" applyNumberFormat="1" applyFill="1" applyBorder="1" applyProtection="1">
      <protection locked="0"/>
    </xf>
    <xf numFmtId="0" fontId="0" fillId="0" borderId="30" xfId="0" applyBorder="1" applyAlignment="1" applyProtection="1">
      <alignment horizontal="left" vertical="top" wrapText="1"/>
      <protection locked="0"/>
    </xf>
    <xf numFmtId="170" fontId="0" fillId="2" borderId="25" xfId="0" applyNumberFormat="1" applyFill="1" applyBorder="1" applyAlignment="1">
      <alignment horizontal="center"/>
    </xf>
    <xf numFmtId="170" fontId="0" fillId="2" borderId="11" xfId="0" applyNumberFormat="1" applyFill="1" applyBorder="1" applyAlignment="1">
      <alignment horizontal="center"/>
    </xf>
    <xf numFmtId="166" fontId="0" fillId="5" borderId="0" xfId="0" applyNumberFormat="1" applyFill="1" applyProtection="1">
      <protection locked="0"/>
    </xf>
    <xf numFmtId="166" fontId="0" fillId="5" borderId="11" xfId="0" applyNumberFormat="1" applyFill="1" applyBorder="1" applyAlignment="1" applyProtection="1">
      <alignment horizontal="left"/>
      <protection locked="0"/>
    </xf>
    <xf numFmtId="166" fontId="0" fillId="0" borderId="25" xfId="0" applyNumberFormat="1" applyBorder="1"/>
    <xf numFmtId="167" fontId="0" fillId="0" borderId="10" xfId="0" applyNumberFormat="1" applyBorder="1" applyAlignment="1">
      <alignment horizontal="center"/>
    </xf>
    <xf numFmtId="167" fontId="0" fillId="0" borderId="12" xfId="0" applyNumberFormat="1" applyBorder="1" applyAlignment="1">
      <alignment horizontal="center"/>
    </xf>
    <xf numFmtId="170" fontId="0" fillId="0" borderId="13" xfId="0" applyNumberFormat="1" applyBorder="1"/>
    <xf numFmtId="0" fontId="5" fillId="2" borderId="6" xfId="0" applyFont="1" applyFill="1" applyBorder="1" applyAlignment="1">
      <alignment horizontal="center" vertical="center" wrapText="1"/>
    </xf>
    <xf numFmtId="166" fontId="0" fillId="5" borderId="6" xfId="0" applyNumberFormat="1" applyFill="1" applyBorder="1" applyAlignment="1" applyProtection="1">
      <alignment horizontal="center" vertical="center"/>
      <protection locked="0"/>
    </xf>
    <xf numFmtId="166" fontId="0" fillId="3" borderId="6" xfId="0" applyNumberFormat="1" applyFill="1" applyBorder="1" applyAlignment="1" applyProtection="1">
      <alignment horizontal="center" vertical="center"/>
      <protection locked="0"/>
    </xf>
    <xf numFmtId="167" fontId="0" fillId="2" borderId="31" xfId="0" applyNumberFormat="1" applyFill="1" applyBorder="1" applyAlignment="1">
      <alignment horizontal="center"/>
    </xf>
    <xf numFmtId="170" fontId="0" fillId="2" borderId="0" xfId="0" applyNumberFormat="1" applyFill="1"/>
    <xf numFmtId="0" fontId="0" fillId="2" borderId="0" xfId="0" applyFill="1" applyAlignment="1">
      <alignment horizontal="center" vertical="center" wrapText="1"/>
    </xf>
    <xf numFmtId="166" fontId="0" fillId="2" borderId="0" xfId="0" applyNumberFormat="1" applyFill="1" applyAlignment="1">
      <alignment horizontal="center" vertical="center"/>
    </xf>
    <xf numFmtId="166" fontId="0" fillId="2" borderId="16" xfId="0" applyNumberFormat="1" applyFill="1" applyBorder="1" applyAlignment="1">
      <alignment horizontal="center" vertical="center"/>
    </xf>
    <xf numFmtId="0" fontId="0" fillId="2" borderId="16" xfId="0" applyFill="1" applyBorder="1" applyAlignment="1">
      <alignment horizontal="center" vertical="center"/>
    </xf>
    <xf numFmtId="0" fontId="0" fillId="0" borderId="16" xfId="0" applyBorder="1" applyAlignment="1">
      <alignment horizontal="left" vertical="top" wrapText="1"/>
    </xf>
    <xf numFmtId="167" fontId="0" fillId="2" borderId="11" xfId="0" applyNumberFormat="1" applyFill="1" applyBorder="1" applyAlignment="1">
      <alignment horizontal="center"/>
    </xf>
    <xf numFmtId="167" fontId="0" fillId="2" borderId="13" xfId="0" applyNumberFormat="1" applyFill="1" applyBorder="1" applyAlignment="1">
      <alignment horizontal="center"/>
    </xf>
    <xf numFmtId="2" fontId="0" fillId="2" borderId="25" xfId="0" applyNumberFormat="1" applyFill="1" applyBorder="1" applyAlignment="1">
      <alignment horizontal="center"/>
    </xf>
    <xf numFmtId="1" fontId="0" fillId="2" borderId="11" xfId="0" applyNumberFormat="1" applyFill="1" applyBorder="1" applyAlignment="1">
      <alignment horizontal="center"/>
    </xf>
    <xf numFmtId="168" fontId="0" fillId="0" borderId="13" xfId="0" applyNumberFormat="1" applyBorder="1"/>
    <xf numFmtId="3" fontId="0" fillId="5" borderId="0" xfId="0" applyNumberFormat="1" applyFill="1" applyProtection="1">
      <protection locked="0"/>
    </xf>
    <xf numFmtId="3" fontId="0" fillId="5" borderId="34" xfId="0" applyNumberFormat="1" applyFill="1" applyBorder="1" applyProtection="1">
      <protection locked="0"/>
    </xf>
    <xf numFmtId="1" fontId="0" fillId="2" borderId="13" xfId="0" applyNumberFormat="1" applyFill="1" applyBorder="1" applyAlignment="1">
      <alignment horizontal="center"/>
    </xf>
    <xf numFmtId="171" fontId="0" fillId="0" borderId="13" xfId="0" applyNumberFormat="1" applyBorder="1"/>
    <xf numFmtId="172" fontId="0" fillId="0" borderId="13" xfId="0" applyNumberFormat="1" applyBorder="1"/>
    <xf numFmtId="167" fontId="0" fillId="0" borderId="11" xfId="0" applyNumberFormat="1" applyBorder="1" applyAlignment="1">
      <alignment horizontal="center"/>
    </xf>
    <xf numFmtId="168" fontId="0" fillId="0" borderId="11" xfId="0" applyNumberFormat="1" applyBorder="1"/>
    <xf numFmtId="167" fontId="0" fillId="0" borderId="13" xfId="0" applyNumberFormat="1" applyBorder="1" applyAlignment="1">
      <alignment horizontal="center"/>
    </xf>
    <xf numFmtId="173" fontId="0" fillId="5" borderId="13" xfId="0" applyNumberFormat="1" applyFill="1" applyBorder="1" applyProtection="1">
      <protection locked="0"/>
    </xf>
    <xf numFmtId="167" fontId="0" fillId="2" borderId="10" xfId="0" applyNumberFormat="1" applyFill="1" applyBorder="1" applyAlignment="1">
      <alignment horizontal="center" vertical="center" wrapText="1"/>
    </xf>
    <xf numFmtId="167" fontId="0" fillId="2" borderId="12" xfId="0" applyNumberFormat="1" applyFill="1" applyBorder="1" applyAlignment="1">
      <alignment horizontal="center" vertical="center" wrapText="1"/>
    </xf>
    <xf numFmtId="168" fontId="0" fillId="0" borderId="13" xfId="0" applyNumberFormat="1" applyBorder="1" applyAlignment="1">
      <alignment horizontal="right"/>
    </xf>
    <xf numFmtId="0" fontId="0" fillId="0" borderId="7" xfId="0" applyBorder="1" applyAlignment="1" applyProtection="1">
      <alignment horizontal="left" vertical="top" wrapText="1"/>
      <protection locked="0"/>
    </xf>
    <xf numFmtId="0" fontId="0" fillId="2" borderId="5" xfId="0" applyFill="1" applyBorder="1" applyAlignment="1">
      <alignment horizontal="center" vertical="center"/>
    </xf>
    <xf numFmtId="167" fontId="0" fillId="2" borderId="6" xfId="0" applyNumberFormat="1" applyFill="1" applyBorder="1" applyAlignment="1">
      <alignment horizontal="center" vertical="center"/>
    </xf>
    <xf numFmtId="168" fontId="0" fillId="2" borderId="6" xfId="0" applyNumberFormat="1" applyFill="1" applyBorder="1" applyAlignment="1">
      <alignment horizontal="center" vertical="center"/>
    </xf>
    <xf numFmtId="0" fontId="0" fillId="2" borderId="14" xfId="0" applyFill="1" applyBorder="1" applyAlignment="1">
      <alignment horizontal="center" vertical="center" wrapText="1"/>
    </xf>
    <xf numFmtId="2" fontId="0" fillId="2" borderId="6" xfId="0" applyNumberFormat="1" applyFill="1" applyBorder="1" applyAlignment="1">
      <alignment horizontal="left" vertical="center" indent="1"/>
    </xf>
    <xf numFmtId="0" fontId="0" fillId="2" borderId="5" xfId="0" applyFill="1" applyBorder="1" applyAlignment="1">
      <alignment horizontal="center" vertical="center" wrapText="1"/>
    </xf>
    <xf numFmtId="167" fontId="0" fillId="2" borderId="8" xfId="0" applyNumberFormat="1" applyFill="1" applyBorder="1" applyAlignment="1">
      <alignment horizontal="center" vertical="center"/>
    </xf>
    <xf numFmtId="2" fontId="0" fillId="4" borderId="6" xfId="0" applyNumberFormat="1" applyFill="1" applyBorder="1" applyAlignment="1" applyProtection="1">
      <alignment horizontal="center" vertical="center"/>
      <protection locked="0"/>
    </xf>
    <xf numFmtId="0" fontId="0" fillId="0" borderId="5" xfId="0" applyBorder="1" applyAlignment="1">
      <alignment horizontal="center" vertical="center" wrapText="1"/>
    </xf>
    <xf numFmtId="168" fontId="0" fillId="3" borderId="6" xfId="0" applyNumberFormat="1" applyFill="1" applyBorder="1" applyAlignment="1" applyProtection="1">
      <alignment horizontal="center" vertical="center"/>
      <protection locked="0"/>
    </xf>
    <xf numFmtId="0" fontId="0" fillId="2" borderId="21" xfId="0" applyFill="1" applyBorder="1" applyAlignment="1" applyProtection="1">
      <alignment horizontal="left" vertical="top" wrapText="1"/>
      <protection locked="0"/>
    </xf>
    <xf numFmtId="0" fontId="0" fillId="0" borderId="14" xfId="0" applyBorder="1" applyAlignment="1">
      <alignment horizontal="center" vertical="center" wrapText="1"/>
    </xf>
    <xf numFmtId="168" fontId="0" fillId="2" borderId="23" xfId="0" applyNumberFormat="1" applyFill="1" applyBorder="1" applyAlignment="1">
      <alignment horizontal="center" vertical="center"/>
    </xf>
    <xf numFmtId="0" fontId="0" fillId="4" borderId="23" xfId="0" applyFill="1" applyBorder="1" applyAlignment="1" applyProtection="1">
      <alignment horizontal="center" vertical="center"/>
      <protection locked="0"/>
    </xf>
    <xf numFmtId="0" fontId="10" fillId="0" borderId="27" xfId="0" applyFont="1" applyBorder="1" applyAlignment="1">
      <alignment horizontal="center"/>
    </xf>
    <xf numFmtId="170" fontId="0" fillId="2" borderId="29" xfId="0" applyNumberFormat="1" applyFill="1" applyBorder="1" applyAlignment="1">
      <alignment horizontal="center" vertical="center"/>
    </xf>
    <xf numFmtId="170" fontId="0" fillId="4" borderId="29" xfId="0" applyNumberFormat="1" applyFill="1" applyBorder="1" applyAlignment="1" applyProtection="1">
      <alignment horizontal="center" vertical="center"/>
      <protection locked="0"/>
    </xf>
    <xf numFmtId="0" fontId="0" fillId="0" borderId="30" xfId="0" applyBorder="1" applyAlignment="1" applyProtection="1">
      <alignment horizontal="left" vertical="top" wrapText="1"/>
      <protection locked="0"/>
    </xf>
    <xf numFmtId="170" fontId="0" fillId="2" borderId="23" xfId="0" applyNumberFormat="1" applyFill="1" applyBorder="1" applyAlignment="1">
      <alignment horizontal="center" vertical="center"/>
    </xf>
    <xf numFmtId="170" fontId="0" fillId="4" borderId="23" xfId="0" applyNumberFormat="1" applyFill="1" applyBorder="1" applyAlignment="1" applyProtection="1">
      <alignment horizontal="center" vertical="center"/>
      <protection locked="0"/>
    </xf>
    <xf numFmtId="167" fontId="0" fillId="2" borderId="5" xfId="0" applyNumberFormat="1" applyFill="1" applyBorder="1" applyAlignment="1">
      <alignment horizontal="left" vertical="top" wrapText="1"/>
    </xf>
    <xf numFmtId="0" fontId="10" fillId="2" borderId="32" xfId="0" applyFont="1" applyFill="1" applyBorder="1" applyAlignment="1">
      <alignment horizontal="center"/>
    </xf>
    <xf numFmtId="0" fontId="5" fillId="2" borderId="5" xfId="0" applyFont="1" applyFill="1" applyBorder="1" applyAlignment="1">
      <alignment horizontal="center" vertical="center"/>
    </xf>
    <xf numFmtId="0" fontId="0" fillId="0" borderId="33" xfId="0" applyBorder="1" applyAlignment="1" applyProtection="1">
      <alignment horizontal="left" vertical="top" wrapText="1"/>
      <protection locked="0"/>
    </xf>
    <xf numFmtId="9" fontId="0" fillId="2" borderId="6" xfId="0" applyNumberFormat="1" applyFill="1" applyBorder="1" applyAlignment="1">
      <alignment horizontal="center" vertical="center"/>
    </xf>
    <xf numFmtId="9" fontId="0" fillId="4" borderId="6" xfId="0" applyNumberFormat="1" applyFill="1" applyBorder="1" applyAlignment="1" applyProtection="1">
      <alignment horizontal="center" vertical="center"/>
      <protection locked="0"/>
    </xf>
    <xf numFmtId="0" fontId="5" fillId="2" borderId="14" xfId="0" applyFont="1" applyFill="1" applyBorder="1" applyAlignment="1">
      <alignment horizontal="center" vertical="center" wrapText="1"/>
    </xf>
    <xf numFmtId="9" fontId="0" fillId="2" borderId="23" xfId="0" applyNumberFormat="1" applyFill="1" applyBorder="1" applyAlignment="1">
      <alignment horizontal="center" vertical="center"/>
    </xf>
    <xf numFmtId="167" fontId="0" fillId="4" borderId="6" xfId="0" applyNumberFormat="1" applyFill="1" applyBorder="1" applyAlignment="1" applyProtection="1">
      <alignment horizontal="center" vertical="center"/>
      <protection locked="0"/>
    </xf>
    <xf numFmtId="1" fontId="0" fillId="2" borderId="6" xfId="0" applyNumberFormat="1" applyFill="1" applyBorder="1" applyAlignment="1">
      <alignment horizontal="center" vertical="center"/>
    </xf>
    <xf numFmtId="0" fontId="5" fillId="0" borderId="30" xfId="0" applyFont="1" applyBorder="1" applyAlignment="1">
      <alignment horizontal="left" vertical="top" wrapText="1"/>
    </xf>
    <xf numFmtId="9" fontId="0" fillId="3" borderId="6" xfId="0" applyNumberFormat="1" applyFill="1" applyBorder="1" applyAlignment="1" applyProtection="1">
      <alignment horizontal="center" vertical="center"/>
      <protection locked="0"/>
    </xf>
    <xf numFmtId="0" fontId="0" fillId="0" borderId="35" xfId="0"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19080</xdr:colOff>
      <xdr:row>0</xdr:row>
      <xdr:rowOff>101880</xdr:rowOff>
    </xdr:from>
    <xdr:to>
      <xdr:col>2</xdr:col>
      <xdr:colOff>360</xdr:colOff>
      <xdr:row>14</xdr:row>
      <xdr:rowOff>2520</xdr:rowOff>
    </xdr:to>
    <xdr:pic>
      <xdr:nvPicPr>
        <xdr:cNvPr id="2" name="Picture 2" descr="heaton-banner_FINAL_2011-05-3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629280" y="101880"/>
          <a:ext cx="9672120" cy="2177280"/>
        </a:xfrm>
        <a:prstGeom prst="rect">
          <a:avLst/>
        </a:prstGeom>
        <a:ln w="0">
          <a:noFill/>
        </a:ln>
      </xdr:spPr>
    </xdr:pic>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B36"/>
  <sheetViews>
    <sheetView zoomScaleNormal="100" workbookViewId="0"/>
  </sheetViews>
  <sheetFormatPr defaultColWidth="9.1328125" defaultRowHeight="12.75" x14ac:dyDescent="0.35"/>
  <cols>
    <col min="1" max="1" width="8.6640625" customWidth="1"/>
    <col min="2" max="2" width="137.46484375" customWidth="1"/>
  </cols>
  <sheetData>
    <row r="2" spans="2:2" ht="13.5" customHeight="1" x14ac:dyDescent="0.35"/>
    <row r="15" spans="2:2" ht="18" customHeight="1" x14ac:dyDescent="0.4">
      <c r="B15" s="15" t="s">
        <v>0</v>
      </c>
    </row>
    <row r="17" spans="2:2" ht="22.5" customHeight="1" x14ac:dyDescent="0.6">
      <c r="B17" s="16" t="s">
        <v>1</v>
      </c>
    </row>
    <row r="18" spans="2:2" ht="22.5" customHeight="1" x14ac:dyDescent="0.5">
      <c r="B18" s="17" t="s">
        <v>2</v>
      </c>
    </row>
    <row r="19" spans="2:2" ht="35.25" customHeight="1" x14ac:dyDescent="0.4">
      <c r="B19" s="18" t="s">
        <v>3</v>
      </c>
    </row>
    <row r="20" spans="2:2" ht="23.25" customHeight="1" x14ac:dyDescent="0.4">
      <c r="B20" s="18" t="s">
        <v>4</v>
      </c>
    </row>
    <row r="21" spans="2:2" ht="23.25" customHeight="1" x14ac:dyDescent="0.4">
      <c r="B21" s="18" t="s">
        <v>5</v>
      </c>
    </row>
    <row r="22" spans="2:2" ht="33.75" customHeight="1" x14ac:dyDescent="0.4">
      <c r="B22" s="18" t="s">
        <v>6</v>
      </c>
    </row>
    <row r="23" spans="2:2" ht="33.75" customHeight="1" x14ac:dyDescent="0.4">
      <c r="B23" s="18" t="s">
        <v>7</v>
      </c>
    </row>
    <row r="24" spans="2:2" ht="16.5" customHeight="1" x14ac:dyDescent="0.4">
      <c r="B24" s="18" t="s">
        <v>8</v>
      </c>
    </row>
    <row r="25" spans="2:2" ht="33.75" customHeight="1" x14ac:dyDescent="0.4">
      <c r="B25" s="18" t="s">
        <v>9</v>
      </c>
    </row>
    <row r="26" spans="2:2" ht="16.5" customHeight="1" x14ac:dyDescent="0.4">
      <c r="B26" s="18" t="s">
        <v>10</v>
      </c>
    </row>
    <row r="27" spans="2:2" ht="33.75" customHeight="1" x14ac:dyDescent="0.45">
      <c r="B27" s="19" t="s">
        <v>11</v>
      </c>
    </row>
    <row r="28" spans="2:2" ht="16.5" customHeight="1" x14ac:dyDescent="0.45">
      <c r="B28" s="19" t="s">
        <v>12</v>
      </c>
    </row>
    <row r="29" spans="2:2" ht="33.75" customHeight="1" x14ac:dyDescent="0.45">
      <c r="B29" s="19" t="s">
        <v>13</v>
      </c>
    </row>
    <row r="30" spans="2:2" ht="16.5" customHeight="1" x14ac:dyDescent="0.45">
      <c r="B30" s="19" t="s">
        <v>14</v>
      </c>
    </row>
    <row r="31" spans="2:2" ht="33.75" customHeight="1" x14ac:dyDescent="0.4">
      <c r="B31" s="18" t="s">
        <v>15</v>
      </c>
    </row>
    <row r="32" spans="2:2" ht="33.75" customHeight="1" x14ac:dyDescent="0.4">
      <c r="B32" s="18" t="s">
        <v>16</v>
      </c>
    </row>
    <row r="33" spans="2:2" ht="33.75" customHeight="1" x14ac:dyDescent="0.4">
      <c r="B33" s="18" t="s">
        <v>17</v>
      </c>
    </row>
    <row r="34" spans="2:2" ht="12.75" customHeight="1" x14ac:dyDescent="0.35">
      <c r="B34" s="20"/>
    </row>
    <row r="35" spans="2:2" ht="15" customHeight="1" x14ac:dyDescent="0.35">
      <c r="B35" s="21" t="s">
        <v>18</v>
      </c>
    </row>
    <row r="36" spans="2:2" ht="15" customHeight="1" x14ac:dyDescent="0.35">
      <c r="B36" s="21" t="s">
        <v>19</v>
      </c>
    </row>
  </sheetData>
  <sheetProtection password="DD61" sheet="1" objects="1" scenarios="1"/>
  <pageMargins left="0.7" right="0.7" top="0.75" bottom="0.75" header="0.511811023622047" footer="0.511811023622047"/>
  <pageSetup fitToHeight="2"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W43"/>
  <sheetViews>
    <sheetView zoomScaleNormal="100" workbookViewId="0">
      <selection activeCell="A2" sqref="A2"/>
    </sheetView>
  </sheetViews>
  <sheetFormatPr defaultColWidth="9.1328125" defaultRowHeight="12.75" x14ac:dyDescent="0.35"/>
  <cols>
    <col min="1" max="1" width="176.33203125" style="22" customWidth="1"/>
    <col min="2" max="257" width="9.1328125" style="22"/>
  </cols>
  <sheetData>
    <row r="1" spans="1:1" ht="52.5" customHeight="1" x14ac:dyDescent="0.35">
      <c r="A1" s="23" t="s">
        <v>20</v>
      </c>
    </row>
    <row r="2" spans="1:1" ht="11.25" customHeight="1" x14ac:dyDescent="0.35">
      <c r="A2" s="24"/>
    </row>
    <row r="3" spans="1:1" ht="30" customHeight="1" x14ac:dyDescent="0.4">
      <c r="A3" s="25" t="s">
        <v>21</v>
      </c>
    </row>
    <row r="4" spans="1:1" ht="36" customHeight="1" x14ac:dyDescent="0.35">
      <c r="A4" s="26" t="s">
        <v>22</v>
      </c>
    </row>
    <row r="5" spans="1:1" ht="45.75" customHeight="1" x14ac:dyDescent="0.35">
      <c r="A5" s="26" t="s">
        <v>22</v>
      </c>
    </row>
    <row r="6" spans="1:1" ht="16.5" customHeight="1" x14ac:dyDescent="0.35">
      <c r="A6" s="27" t="s">
        <v>23</v>
      </c>
    </row>
    <row r="7" spans="1:1" ht="37.5" customHeight="1" x14ac:dyDescent="0.35">
      <c r="A7" s="26" t="s">
        <v>24</v>
      </c>
    </row>
    <row r="8" spans="1:1" ht="20.25" customHeight="1" x14ac:dyDescent="0.35">
      <c r="A8" s="27" t="s">
        <v>25</v>
      </c>
    </row>
    <row r="9" spans="1:1" ht="20.25" customHeight="1" x14ac:dyDescent="0.35">
      <c r="A9" s="28" t="s">
        <v>26</v>
      </c>
    </row>
    <row r="10" spans="1:1" ht="20.25" customHeight="1" x14ac:dyDescent="0.35">
      <c r="A10" s="28" t="s">
        <v>27</v>
      </c>
    </row>
    <row r="11" spans="1:1" ht="20.25" customHeight="1" x14ac:dyDescent="0.35">
      <c r="A11" s="28" t="s">
        <v>28</v>
      </c>
    </row>
    <row r="12" spans="1:1" ht="30.75" customHeight="1" x14ac:dyDescent="0.35">
      <c r="A12" s="28" t="s">
        <v>29</v>
      </c>
    </row>
    <row r="13" spans="1:1" ht="20.25" customHeight="1" x14ac:dyDescent="0.35">
      <c r="A13" s="28" t="s">
        <v>30</v>
      </c>
    </row>
    <row r="14" spans="1:1" ht="20.25" customHeight="1" x14ac:dyDescent="0.35">
      <c r="A14" s="28" t="s">
        <v>31</v>
      </c>
    </row>
    <row r="15" spans="1:1" ht="20.25" customHeight="1" x14ac:dyDescent="0.35">
      <c r="A15" s="28" t="s">
        <v>32</v>
      </c>
    </row>
    <row r="16" spans="1:1" ht="31.5" customHeight="1" x14ac:dyDescent="0.35">
      <c r="A16" s="28" t="s">
        <v>33</v>
      </c>
    </row>
    <row r="17" spans="1:1" ht="20.25" customHeight="1" x14ac:dyDescent="0.35">
      <c r="A17" s="28" t="s">
        <v>34</v>
      </c>
    </row>
    <row r="18" spans="1:1" ht="33" customHeight="1" x14ac:dyDescent="0.35">
      <c r="A18" s="28" t="s">
        <v>35</v>
      </c>
    </row>
    <row r="19" spans="1:1" ht="26.25" customHeight="1" x14ac:dyDescent="0.4">
      <c r="A19" s="25" t="s">
        <v>36</v>
      </c>
    </row>
    <row r="20" spans="1:1" ht="16.5" customHeight="1" x14ac:dyDescent="0.4">
      <c r="A20" s="29" t="s">
        <v>37</v>
      </c>
    </row>
    <row r="21" spans="1:1" ht="28.5" customHeight="1" x14ac:dyDescent="0.4">
      <c r="A21" s="29" t="s">
        <v>38</v>
      </c>
    </row>
    <row r="22" spans="1:1" ht="16.5" customHeight="1" x14ac:dyDescent="0.4">
      <c r="A22" s="30" t="s">
        <v>39</v>
      </c>
    </row>
    <row r="23" spans="1:1" ht="16.5" customHeight="1" x14ac:dyDescent="0.4">
      <c r="A23" s="30" t="s">
        <v>40</v>
      </c>
    </row>
    <row r="24" spans="1:1" ht="16.5" customHeight="1" x14ac:dyDescent="0.4">
      <c r="A24" s="30" t="s">
        <v>41</v>
      </c>
    </row>
    <row r="25" spans="1:1" ht="16.5" customHeight="1" x14ac:dyDescent="0.4">
      <c r="A25" s="30" t="s">
        <v>42</v>
      </c>
    </row>
    <row r="26" spans="1:1" ht="16.5" customHeight="1" x14ac:dyDescent="0.4">
      <c r="A26" s="31" t="s">
        <v>43</v>
      </c>
    </row>
    <row r="27" spans="1:1" ht="16.5" customHeight="1" x14ac:dyDescent="0.4">
      <c r="A27" s="31" t="s">
        <v>44</v>
      </c>
    </row>
    <row r="28" spans="1:1" ht="16.5" customHeight="1" x14ac:dyDescent="0.4">
      <c r="A28" s="31" t="s">
        <v>45</v>
      </c>
    </row>
    <row r="29" spans="1:1" ht="16.5" customHeight="1" x14ac:dyDescent="0.4">
      <c r="A29" s="31" t="s">
        <v>46</v>
      </c>
    </row>
    <row r="30" spans="1:1" ht="19.5" customHeight="1" x14ac:dyDescent="0.35">
      <c r="A30" s="32" t="s">
        <v>47</v>
      </c>
    </row>
    <row r="31" spans="1:1" ht="16.5" customHeight="1" x14ac:dyDescent="0.4">
      <c r="A31" s="30" t="s">
        <v>48</v>
      </c>
    </row>
    <row r="33" spans="1:1" ht="21" customHeight="1" x14ac:dyDescent="0.35">
      <c r="A33" s="27" t="s">
        <v>49</v>
      </c>
    </row>
    <row r="34" spans="1:1" ht="18.75" customHeight="1" x14ac:dyDescent="0.35">
      <c r="A34" s="33" t="s">
        <v>50</v>
      </c>
    </row>
    <row r="35" spans="1:1" ht="19.5" customHeight="1" x14ac:dyDescent="0.35">
      <c r="A35" s="33" t="s">
        <v>51</v>
      </c>
    </row>
    <row r="36" spans="1:1" ht="19.5" customHeight="1" x14ac:dyDescent="0.35">
      <c r="A36" s="33" t="s">
        <v>52</v>
      </c>
    </row>
    <row r="37" spans="1:1" ht="44.25" customHeight="1" x14ac:dyDescent="0.35">
      <c r="A37" s="33" t="s">
        <v>53</v>
      </c>
    </row>
    <row r="38" spans="1:1" ht="108" customHeight="1" x14ac:dyDescent="0.35">
      <c r="A38" s="33" t="s">
        <v>54</v>
      </c>
    </row>
    <row r="39" spans="1:1" ht="33.75" customHeight="1" x14ac:dyDescent="0.35">
      <c r="A39" s="33" t="s">
        <v>55</v>
      </c>
    </row>
    <row r="40" spans="1:1" ht="90.75" customHeight="1" x14ac:dyDescent="0.35">
      <c r="A40" s="33" t="s">
        <v>56</v>
      </c>
    </row>
    <row r="41" spans="1:1" ht="41.25" customHeight="1" x14ac:dyDescent="0.35">
      <c r="A41" s="33" t="s">
        <v>57</v>
      </c>
    </row>
    <row r="42" spans="1:1" ht="80.25" customHeight="1" x14ac:dyDescent="0.35">
      <c r="A42" s="33" t="s">
        <v>58</v>
      </c>
    </row>
    <row r="43" spans="1:1" ht="45" customHeight="1" x14ac:dyDescent="0.35">
      <c r="A43" s="33" t="s">
        <v>59</v>
      </c>
    </row>
  </sheetData>
  <sheetProtection password="DD61" sheet="1"/>
  <pageMargins left="0.7" right="0.7" top="0.75" bottom="0.75" header="0.511811023622047" footer="0.511811023622047"/>
  <pageSetup orientation="landscape" horizontalDpi="300" verticalDpi="300"/>
  <rowBreaks count="1" manualBreakCount="1">
    <brk id="1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9"/>
  <sheetViews>
    <sheetView tabSelected="1" zoomScale="85" zoomScaleNormal="85" workbookViewId="0">
      <pane ySplit="3" topLeftCell="A37" activePane="bottomLeft" state="frozen"/>
      <selection pane="bottomLeft" activeCell="B5" sqref="B5"/>
    </sheetView>
  </sheetViews>
  <sheetFormatPr defaultColWidth="8.796875" defaultRowHeight="12.75" x14ac:dyDescent="0.35"/>
  <cols>
    <col min="1" max="1" width="35.6640625" customWidth="1"/>
    <col min="5" max="5" width="37.1328125" customWidth="1"/>
    <col min="11" max="11" width="59.796875" customWidth="1"/>
  </cols>
  <sheetData>
    <row r="1" spans="1:11" ht="45" customHeight="1" x14ac:dyDescent="0.35">
      <c r="A1" s="14" t="s">
        <v>60</v>
      </c>
      <c r="B1" s="14"/>
      <c r="C1" s="14"/>
      <c r="D1" s="14"/>
      <c r="E1" s="14"/>
      <c r="F1" s="14"/>
      <c r="G1" s="14"/>
      <c r="H1" s="14"/>
      <c r="I1" s="14"/>
      <c r="J1" s="14"/>
      <c r="K1" s="14"/>
    </row>
    <row r="2" spans="1:11" ht="37.5" customHeight="1" x14ac:dyDescent="0.35">
      <c r="A2" s="13" t="s">
        <v>61</v>
      </c>
      <c r="B2" s="12" t="s">
        <v>62</v>
      </c>
      <c r="C2" s="12"/>
      <c r="D2" s="12"/>
      <c r="E2" s="11" t="s">
        <v>63</v>
      </c>
      <c r="F2" s="10" t="s">
        <v>64</v>
      </c>
      <c r="G2" s="10"/>
      <c r="H2" s="10"/>
      <c r="I2" s="9" t="s">
        <v>65</v>
      </c>
      <c r="J2" s="8" t="s">
        <v>66</v>
      </c>
      <c r="K2" s="7" t="s">
        <v>67</v>
      </c>
    </row>
    <row r="3" spans="1:11" ht="19.5" customHeight="1" x14ac:dyDescent="0.35">
      <c r="A3" s="13"/>
      <c r="B3" s="34">
        <v>39447</v>
      </c>
      <c r="C3" s="35">
        <v>39813</v>
      </c>
      <c r="D3" s="36">
        <v>40178</v>
      </c>
      <c r="E3" s="11"/>
      <c r="F3" s="34">
        <f>+B3</f>
        <v>39447</v>
      </c>
      <c r="G3" s="35">
        <f>+C3</f>
        <v>39813</v>
      </c>
      <c r="H3" s="37">
        <f>+D3</f>
        <v>40178</v>
      </c>
      <c r="I3" s="9"/>
      <c r="J3" s="8"/>
      <c r="K3" s="8"/>
    </row>
    <row r="4" spans="1:11" ht="16.5" customHeight="1" x14ac:dyDescent="0.4">
      <c r="A4" s="6" t="s">
        <v>68</v>
      </c>
      <c r="B4" s="6"/>
      <c r="C4" s="6"/>
      <c r="D4" s="6"/>
      <c r="E4" s="6"/>
      <c r="F4" s="6"/>
      <c r="G4" s="6"/>
      <c r="H4" s="6"/>
      <c r="I4" s="6"/>
      <c r="J4" s="6"/>
      <c r="K4" s="38"/>
    </row>
    <row r="5" spans="1:11" ht="13.5" customHeight="1" x14ac:dyDescent="0.35">
      <c r="A5" s="39" t="s">
        <v>69</v>
      </c>
      <c r="B5" s="40">
        <v>236</v>
      </c>
      <c r="C5" s="40">
        <v>81</v>
      </c>
      <c r="D5" s="40">
        <v>296</v>
      </c>
      <c r="E5" s="5" t="s">
        <v>70</v>
      </c>
      <c r="F5" s="4">
        <f>+B5/B6</f>
        <v>1.6619718309859155</v>
      </c>
      <c r="G5" s="4">
        <f>+C5/C6</f>
        <v>0.4263157894736842</v>
      </c>
      <c r="H5" s="3">
        <f>+D5/D6</f>
        <v>0.70142180094786732</v>
      </c>
      <c r="I5" s="2"/>
      <c r="J5" s="1"/>
      <c r="K5" s="110" t="s">
        <v>71</v>
      </c>
    </row>
    <row r="6" spans="1:11" ht="13.5" customHeight="1" x14ac:dyDescent="0.35">
      <c r="A6" s="42" t="s">
        <v>72</v>
      </c>
      <c r="B6" s="43">
        <v>142</v>
      </c>
      <c r="C6" s="43">
        <v>190</v>
      </c>
      <c r="D6" s="43">
        <v>422</v>
      </c>
      <c r="E6" s="5"/>
      <c r="F6" s="4"/>
      <c r="G6" s="4"/>
      <c r="H6" s="3"/>
      <c r="I6" s="2"/>
      <c r="J6" s="2"/>
      <c r="K6" s="110"/>
    </row>
    <row r="7" spans="1:11" ht="13.5" customHeight="1" x14ac:dyDescent="0.35">
      <c r="A7" s="44" t="s">
        <v>73</v>
      </c>
      <c r="B7" s="40">
        <f>+B5-B45</f>
        <v>124</v>
      </c>
      <c r="C7" s="40">
        <f>+C5-C45</f>
        <v>56</v>
      </c>
      <c r="D7" s="40">
        <f>+D5-D45</f>
        <v>149</v>
      </c>
      <c r="E7" s="111" t="s">
        <v>74</v>
      </c>
      <c r="F7" s="112">
        <f>+B7/B8</f>
        <v>0.87323943661971826</v>
      </c>
      <c r="G7" s="4">
        <f>+C7/C8</f>
        <v>0.29473684210526313</v>
      </c>
      <c r="H7" s="113">
        <f>+D7/D8</f>
        <v>0.35308056872037913</v>
      </c>
      <c r="I7" s="2"/>
      <c r="J7" s="1"/>
      <c r="K7" s="110"/>
    </row>
    <row r="8" spans="1:11" ht="13.5" customHeight="1" x14ac:dyDescent="0.35">
      <c r="A8" s="42" t="s">
        <v>72</v>
      </c>
      <c r="B8" s="45">
        <f>+B6</f>
        <v>142</v>
      </c>
      <c r="C8" s="45">
        <f>+C6</f>
        <v>190</v>
      </c>
      <c r="D8" s="45">
        <f>+D6</f>
        <v>422</v>
      </c>
      <c r="E8" s="111"/>
      <c r="F8" s="112"/>
      <c r="G8" s="112"/>
      <c r="H8" s="112"/>
      <c r="I8" s="2"/>
      <c r="J8" s="2"/>
      <c r="K8" s="110"/>
    </row>
    <row r="9" spans="1:11" ht="13.5" customHeight="1" x14ac:dyDescent="0.35">
      <c r="A9" s="44" t="s">
        <v>75</v>
      </c>
      <c r="B9" s="40">
        <v>21</v>
      </c>
      <c r="C9" s="40">
        <v>19</v>
      </c>
      <c r="D9" s="40">
        <v>15</v>
      </c>
      <c r="E9" s="111" t="s">
        <v>76</v>
      </c>
      <c r="F9" s="112">
        <f>+B9/B10</f>
        <v>0.14788732394366197</v>
      </c>
      <c r="G9" s="4">
        <f>+C9/C10</f>
        <v>0.1</v>
      </c>
      <c r="H9" s="3">
        <f>+D9/D10</f>
        <v>3.5545023696682464E-2</v>
      </c>
      <c r="I9" s="2"/>
      <c r="J9" s="1"/>
      <c r="K9" s="110"/>
    </row>
    <row r="10" spans="1:11" ht="13.5" customHeight="1" x14ac:dyDescent="0.35">
      <c r="A10" s="42" t="s">
        <v>72</v>
      </c>
      <c r="B10" s="45">
        <f>+B8</f>
        <v>142</v>
      </c>
      <c r="C10" s="45">
        <f>+C8</f>
        <v>190</v>
      </c>
      <c r="D10" s="45">
        <f>+D8</f>
        <v>422</v>
      </c>
      <c r="E10" s="111"/>
      <c r="F10" s="112"/>
      <c r="G10" s="112"/>
      <c r="H10" s="3"/>
      <c r="I10" s="2"/>
      <c r="J10" s="2"/>
      <c r="K10" s="110"/>
    </row>
    <row r="11" spans="1:11" ht="13.5" customHeight="1" x14ac:dyDescent="0.35">
      <c r="A11" s="44" t="s">
        <v>77</v>
      </c>
      <c r="B11" s="46">
        <v>4120</v>
      </c>
      <c r="C11" s="46">
        <v>5352</v>
      </c>
      <c r="D11" s="46">
        <v>5596</v>
      </c>
      <c r="E11" s="114" t="s">
        <v>78</v>
      </c>
      <c r="F11" s="4">
        <f>+B11/B12</f>
        <v>22.762430939226519</v>
      </c>
      <c r="G11" s="4">
        <f>+C11/C12</f>
        <v>-178.4</v>
      </c>
      <c r="H11" s="115">
        <f>+D11/D12</f>
        <v>-103.62962962962963</v>
      </c>
      <c r="I11" s="2"/>
      <c r="J11" s="1"/>
      <c r="K11" s="110"/>
    </row>
    <row r="12" spans="1:11" ht="13.5" customHeight="1" x14ac:dyDescent="0.35">
      <c r="A12" s="47" t="s">
        <v>79</v>
      </c>
      <c r="B12" s="43">
        <v>181</v>
      </c>
      <c r="C12" s="43">
        <v>-30</v>
      </c>
      <c r="D12" s="43">
        <v>-54</v>
      </c>
      <c r="E12" s="114"/>
      <c r="F12" s="4"/>
      <c r="G12" s="4"/>
      <c r="H12" s="4"/>
      <c r="I12" s="2"/>
      <c r="J12" s="2"/>
      <c r="K12" s="110"/>
    </row>
    <row r="13" spans="1:11" ht="13.5" customHeight="1" x14ac:dyDescent="0.35">
      <c r="A13" s="44" t="s">
        <v>77</v>
      </c>
      <c r="B13" s="46">
        <f>+B11</f>
        <v>4120</v>
      </c>
      <c r="C13" s="46">
        <f>+C11</f>
        <v>5352</v>
      </c>
      <c r="D13" s="46">
        <f>+D11</f>
        <v>5596</v>
      </c>
      <c r="E13" s="116" t="s">
        <v>80</v>
      </c>
      <c r="F13" s="112">
        <f>+B13/B14</f>
        <v>12.755417956656347</v>
      </c>
      <c r="G13" s="4">
        <f>+C13/C14</f>
        <v>33.450000000000003</v>
      </c>
      <c r="H13" s="117">
        <f>+D13/D14</f>
        <v>15.247956403269756</v>
      </c>
      <c r="I13" s="2"/>
      <c r="J13" s="118"/>
      <c r="K13" s="110"/>
    </row>
    <row r="14" spans="1:11" ht="13.5" customHeight="1" x14ac:dyDescent="0.35">
      <c r="A14" s="47" t="s">
        <v>81</v>
      </c>
      <c r="B14" s="43">
        <v>323</v>
      </c>
      <c r="C14" s="43">
        <v>160</v>
      </c>
      <c r="D14" s="43">
        <v>367</v>
      </c>
      <c r="E14" s="116"/>
      <c r="F14" s="112"/>
      <c r="G14" s="112"/>
      <c r="H14" s="117"/>
      <c r="I14" s="2"/>
      <c r="J14" s="2"/>
      <c r="K14" s="110"/>
    </row>
    <row r="15" spans="1:11" ht="13.5" customHeight="1" x14ac:dyDescent="0.35">
      <c r="A15" s="44" t="s">
        <v>82</v>
      </c>
      <c r="B15" s="40">
        <v>308</v>
      </c>
      <c r="C15" s="40">
        <v>346</v>
      </c>
      <c r="D15" s="40">
        <v>356</v>
      </c>
      <c r="E15" s="116" t="s">
        <v>83</v>
      </c>
      <c r="F15" s="112">
        <f>+B15/B16</f>
        <v>308</v>
      </c>
      <c r="G15" s="4">
        <f>+C15/C16</f>
        <v>26.615384615384617</v>
      </c>
      <c r="H15" s="117">
        <f>+D15/D16</f>
        <v>12.714285714285714</v>
      </c>
      <c r="I15" s="2"/>
      <c r="J15" s="118"/>
      <c r="K15" s="110"/>
    </row>
    <row r="16" spans="1:11" ht="13.5" customHeight="1" x14ac:dyDescent="0.35">
      <c r="A16" s="47" t="s">
        <v>84</v>
      </c>
      <c r="B16" s="43">
        <v>1</v>
      </c>
      <c r="C16" s="43">
        <v>13</v>
      </c>
      <c r="D16" s="43">
        <v>28</v>
      </c>
      <c r="E16" s="116"/>
      <c r="F16" s="112"/>
      <c r="G16" s="112"/>
      <c r="H16" s="117"/>
      <c r="I16" s="2"/>
      <c r="J16" s="2"/>
      <c r="K16" s="110"/>
    </row>
    <row r="17" spans="1:11" ht="12.75" customHeight="1" x14ac:dyDescent="0.35">
      <c r="A17" s="48"/>
      <c r="B17" s="49"/>
      <c r="C17" s="49"/>
      <c r="D17" s="49"/>
      <c r="E17" s="50"/>
      <c r="F17" s="51"/>
      <c r="G17" s="52"/>
      <c r="H17" s="51"/>
      <c r="I17" s="51"/>
      <c r="J17" s="52"/>
      <c r="K17" s="53"/>
    </row>
    <row r="18" spans="1:11" ht="16.5" customHeight="1" x14ac:dyDescent="0.4">
      <c r="A18" s="54"/>
      <c r="B18" s="55"/>
      <c r="C18" s="55"/>
      <c r="D18" s="55"/>
      <c r="E18" s="56" t="s">
        <v>85</v>
      </c>
      <c r="F18" s="57">
        <f>SUM(F19:F26)</f>
        <v>83.712506349755031</v>
      </c>
      <c r="G18" s="57">
        <f>SUM(G19:G26)</f>
        <v>105.01711434977578</v>
      </c>
      <c r="H18" s="57">
        <f>SUM(H19:H26)</f>
        <v>38.399513539254386</v>
      </c>
      <c r="I18" s="58"/>
      <c r="J18" s="55"/>
      <c r="K18" s="59" t="s">
        <v>86</v>
      </c>
    </row>
    <row r="19" spans="1:11" ht="13.5" customHeight="1" x14ac:dyDescent="0.35">
      <c r="A19" s="60" t="s">
        <v>87</v>
      </c>
      <c r="B19" s="61">
        <f>+B5-B6</f>
        <v>94</v>
      </c>
      <c r="C19" s="61">
        <f>+C5-C6</f>
        <v>-109</v>
      </c>
      <c r="D19" s="61">
        <f>+D5-D6</f>
        <v>-126</v>
      </c>
      <c r="E19" s="119" t="s">
        <v>88</v>
      </c>
      <c r="F19" s="113">
        <f>(+B19/B20)*6.56</f>
        <v>1.9091021671826622</v>
      </c>
      <c r="G19" s="113">
        <f>(+C19/C20)*6.56</f>
        <v>-4.4690000000000003</v>
      </c>
      <c r="H19" s="113">
        <f>(+D19/D20)*6.56</f>
        <v>-2.2522070844686648</v>
      </c>
      <c r="I19" s="120"/>
      <c r="J19" s="1"/>
      <c r="K19" s="121"/>
    </row>
    <row r="20" spans="1:11" ht="13.5" customHeight="1" x14ac:dyDescent="0.35">
      <c r="A20" s="62" t="s">
        <v>81</v>
      </c>
      <c r="B20" s="45">
        <f>+B14</f>
        <v>323</v>
      </c>
      <c r="C20" s="45">
        <f>+C14</f>
        <v>160</v>
      </c>
      <c r="D20" s="45">
        <f>+D14</f>
        <v>367</v>
      </c>
      <c r="E20" s="119"/>
      <c r="F20" s="113"/>
      <c r="G20" s="113"/>
      <c r="H20" s="113"/>
      <c r="I20" s="120"/>
      <c r="J20" s="120"/>
      <c r="K20" s="121"/>
    </row>
    <row r="21" spans="1:11" ht="12.75" customHeight="1" x14ac:dyDescent="0.35">
      <c r="A21" s="60" t="s">
        <v>89</v>
      </c>
      <c r="B21" s="63">
        <v>3380</v>
      </c>
      <c r="C21" s="63">
        <v>3296</v>
      </c>
      <c r="D21" s="63">
        <v>3483</v>
      </c>
      <c r="E21" s="119" t="s">
        <v>90</v>
      </c>
      <c r="F21" s="113">
        <f>(+B21/B22)*3.26</f>
        <v>34.11393188854489</v>
      </c>
      <c r="G21" s="113">
        <f>(+C21/C22)*3.26</f>
        <v>67.156000000000006</v>
      </c>
      <c r="H21" s="113">
        <f>(+D21/D22)*3.26</f>
        <v>30.93891008174387</v>
      </c>
      <c r="I21" s="2"/>
      <c r="J21" s="1"/>
      <c r="K21" s="121"/>
    </row>
    <row r="22" spans="1:11" ht="13.5" customHeight="1" x14ac:dyDescent="0.35">
      <c r="A22" s="62" t="s">
        <v>81</v>
      </c>
      <c r="B22" s="45">
        <f>+B20</f>
        <v>323</v>
      </c>
      <c r="C22" s="45">
        <f>+C20</f>
        <v>160</v>
      </c>
      <c r="D22" s="45">
        <f>+D20</f>
        <v>367</v>
      </c>
      <c r="E22" s="119"/>
      <c r="F22" s="113"/>
      <c r="G22" s="113"/>
      <c r="H22" s="113"/>
      <c r="I22" s="2"/>
      <c r="J22" s="2"/>
      <c r="K22" s="121"/>
    </row>
    <row r="23" spans="1:11" ht="12.75" customHeight="1" x14ac:dyDescent="0.35">
      <c r="A23" s="60" t="s">
        <v>82</v>
      </c>
      <c r="B23" s="63">
        <v>2290</v>
      </c>
      <c r="C23" s="63">
        <v>1008</v>
      </c>
      <c r="D23" s="63">
        <v>531</v>
      </c>
      <c r="E23" s="119" t="s">
        <v>91</v>
      </c>
      <c r="F23" s="113">
        <f>(+B23/B24)*6.72</f>
        <v>47.643343653250774</v>
      </c>
      <c r="G23" s="113">
        <f>(+C23/C24)*6.72</f>
        <v>42.335999999999999</v>
      </c>
      <c r="H23" s="113">
        <f>(+D23/D24)*6.72</f>
        <v>9.7229427792915519</v>
      </c>
      <c r="I23" s="2"/>
      <c r="J23" s="1"/>
      <c r="K23" s="121"/>
    </row>
    <row r="24" spans="1:11" ht="13.5" customHeight="1" x14ac:dyDescent="0.35">
      <c r="A24" s="62" t="str">
        <f>+A22</f>
        <v>Total Assets</v>
      </c>
      <c r="B24" s="64">
        <f>+B22</f>
        <v>323</v>
      </c>
      <c r="C24" s="64">
        <f>+C22</f>
        <v>160</v>
      </c>
      <c r="D24" s="64">
        <f>+D22</f>
        <v>367</v>
      </c>
      <c r="E24" s="119"/>
      <c r="F24" s="113"/>
      <c r="G24" s="113"/>
      <c r="H24" s="113"/>
      <c r="I24" s="2"/>
      <c r="J24" s="2"/>
      <c r="K24" s="121"/>
    </row>
    <row r="25" spans="1:11" ht="12.75" customHeight="1" x14ac:dyDescent="0.35">
      <c r="A25" s="60" t="s">
        <v>92</v>
      </c>
      <c r="B25" s="61">
        <f>+B12</f>
        <v>181</v>
      </c>
      <c r="C25" s="61">
        <f>+C12</f>
        <v>-30</v>
      </c>
      <c r="D25" s="61">
        <f>+D12</f>
        <v>-54</v>
      </c>
      <c r="E25" s="122" t="s">
        <v>93</v>
      </c>
      <c r="F25" s="123">
        <f>(+B25/B26)*1.05</f>
        <v>4.612864077669903E-2</v>
      </c>
      <c r="G25" s="123">
        <f>(+C25/C26)*1.05</f>
        <v>-5.8856502242152463E-3</v>
      </c>
      <c r="H25" s="123">
        <f>(+D25/D26)*1.05</f>
        <v>-1.0132237312365976E-2</v>
      </c>
      <c r="I25" s="2"/>
      <c r="J25" s="124"/>
      <c r="K25" s="121"/>
    </row>
    <row r="26" spans="1:11" ht="13.5" customHeight="1" x14ac:dyDescent="0.35">
      <c r="A26" s="65" t="s">
        <v>94</v>
      </c>
      <c r="B26" s="66">
        <f>+B11</f>
        <v>4120</v>
      </c>
      <c r="C26" s="66">
        <f>+C11</f>
        <v>5352</v>
      </c>
      <c r="D26" s="66">
        <f>+D11</f>
        <v>5596</v>
      </c>
      <c r="E26" s="122"/>
      <c r="F26" s="123"/>
      <c r="G26" s="123"/>
      <c r="H26" s="123"/>
      <c r="I26" s="2"/>
      <c r="J26" s="124"/>
      <c r="K26" s="121"/>
    </row>
    <row r="27" spans="1:11" ht="13.5" customHeight="1" x14ac:dyDescent="0.35">
      <c r="A27" s="67"/>
      <c r="B27" s="68"/>
      <c r="C27" s="68"/>
      <c r="D27" s="68"/>
      <c r="E27" s="69"/>
      <c r="F27" s="70"/>
      <c r="G27" s="70"/>
      <c r="H27" s="70"/>
      <c r="I27" s="70"/>
      <c r="J27" s="71"/>
      <c r="K27" s="53"/>
    </row>
    <row r="28" spans="1:11" ht="16.5" customHeight="1" x14ac:dyDescent="0.4">
      <c r="A28" s="125" t="s">
        <v>95</v>
      </c>
      <c r="B28" s="125"/>
      <c r="C28" s="125"/>
      <c r="D28" s="125"/>
      <c r="E28" s="125"/>
      <c r="F28" s="125"/>
      <c r="G28" s="125"/>
      <c r="H28" s="125"/>
      <c r="I28" s="125"/>
      <c r="J28" s="125"/>
      <c r="K28" s="125"/>
    </row>
    <row r="29" spans="1:11" ht="13.5" customHeight="1" x14ac:dyDescent="0.35">
      <c r="A29" s="72" t="s">
        <v>96</v>
      </c>
      <c r="B29" s="73">
        <v>658</v>
      </c>
      <c r="C29" s="73">
        <v>58</v>
      </c>
      <c r="D29" s="73">
        <f>349*2</f>
        <v>698</v>
      </c>
      <c r="E29" s="111" t="s">
        <v>97</v>
      </c>
      <c r="F29" s="126">
        <f>+B29/B30</f>
        <v>0.44072337575351639</v>
      </c>
      <c r="G29" s="126">
        <f>+C29/C30</f>
        <v>0.38926174496644295</v>
      </c>
      <c r="H29" s="126">
        <f>+D29/D30</f>
        <v>0.38950892857142855</v>
      </c>
      <c r="I29" s="2"/>
      <c r="J29" s="127"/>
      <c r="K29" s="128"/>
    </row>
    <row r="30" spans="1:11" ht="13.5" customHeight="1" x14ac:dyDescent="0.35">
      <c r="A30" s="75" t="s">
        <v>98</v>
      </c>
      <c r="B30" s="43">
        <v>1493</v>
      </c>
      <c r="C30" s="43">
        <v>149</v>
      </c>
      <c r="D30" s="43">
        <f>896*2</f>
        <v>1792</v>
      </c>
      <c r="E30" s="111"/>
      <c r="F30" s="126"/>
      <c r="G30" s="126"/>
      <c r="H30" s="126"/>
      <c r="I30" s="2"/>
      <c r="J30" s="2"/>
      <c r="K30" s="128"/>
    </row>
    <row r="31" spans="1:11" ht="13.5" customHeight="1" x14ac:dyDescent="0.35">
      <c r="A31" s="76" t="s">
        <v>99</v>
      </c>
      <c r="B31" s="40">
        <v>350</v>
      </c>
      <c r="C31" s="77">
        <v>-301</v>
      </c>
      <c r="D31" s="78">
        <f>314+34+10</f>
        <v>358</v>
      </c>
      <c r="E31" s="111" t="s">
        <v>100</v>
      </c>
      <c r="F31" s="129">
        <f>+B31/B32</f>
        <v>0.23442732752846618</v>
      </c>
      <c r="G31" s="129">
        <f>+C31/C32</f>
        <v>-2.0201342281879193</v>
      </c>
      <c r="H31" s="129">
        <f>+D31/D32</f>
        <v>0.19977678571428573</v>
      </c>
      <c r="I31" s="2"/>
      <c r="J31" s="130"/>
      <c r="K31" s="128"/>
    </row>
    <row r="32" spans="1:11" ht="13.5" customHeight="1" x14ac:dyDescent="0.35">
      <c r="A32" s="75" t="s">
        <v>98</v>
      </c>
      <c r="B32" s="79">
        <f>+B30</f>
        <v>1493</v>
      </c>
      <c r="C32" s="79">
        <f>+C30</f>
        <v>149</v>
      </c>
      <c r="D32" s="79">
        <f>+D30</f>
        <v>1792</v>
      </c>
      <c r="E32" s="111"/>
      <c r="F32" s="129"/>
      <c r="G32" s="129"/>
      <c r="H32" s="129"/>
      <c r="I32" s="2"/>
      <c r="J32" s="130"/>
      <c r="K32" s="128"/>
    </row>
    <row r="33" spans="1:11" ht="13.5" customHeight="1" x14ac:dyDescent="0.35">
      <c r="A33" s="80" t="s">
        <v>101</v>
      </c>
      <c r="B33" s="63">
        <v>308</v>
      </c>
      <c r="C33" s="63">
        <v>346</v>
      </c>
      <c r="D33" s="63">
        <v>356</v>
      </c>
      <c r="E33" s="116" t="s">
        <v>102</v>
      </c>
      <c r="F33" s="113">
        <f>+B33/B34</f>
        <v>698.85106382978722</v>
      </c>
      <c r="G33" s="113">
        <f>+C33/C34</f>
        <v>888.86206896551721</v>
      </c>
      <c r="H33" s="113">
        <f>+D33/D34</f>
        <v>913.97134670487117</v>
      </c>
      <c r="I33" s="2"/>
      <c r="J33" s="1"/>
      <c r="K33" s="128"/>
    </row>
    <row r="34" spans="1:11" ht="13.5" customHeight="1" x14ac:dyDescent="0.35">
      <c r="A34" s="81" t="s">
        <v>103</v>
      </c>
      <c r="B34" s="82">
        <f>+F29</f>
        <v>0.44072337575351639</v>
      </c>
      <c r="C34" s="82">
        <f>+G29</f>
        <v>0.38926174496644295</v>
      </c>
      <c r="D34" s="82">
        <f>+H29</f>
        <v>0.38950892857142855</v>
      </c>
      <c r="E34" s="116"/>
      <c r="F34" s="113"/>
      <c r="G34" s="113"/>
      <c r="H34" s="113"/>
      <c r="I34" s="2"/>
      <c r="J34" s="2"/>
      <c r="K34" s="128"/>
    </row>
    <row r="35" spans="1:11" ht="48" customHeight="1" x14ac:dyDescent="0.35">
      <c r="A35" s="131" t="s">
        <v>104</v>
      </c>
      <c r="B35" s="131"/>
      <c r="C35" s="131"/>
      <c r="D35" s="131"/>
      <c r="E35" s="83" t="s">
        <v>105</v>
      </c>
      <c r="F35" s="84">
        <v>0</v>
      </c>
      <c r="G35" s="84">
        <v>0</v>
      </c>
      <c r="H35" s="84">
        <v>0</v>
      </c>
      <c r="I35" s="85"/>
      <c r="J35" s="41"/>
      <c r="K35" s="74" t="s">
        <v>106</v>
      </c>
    </row>
    <row r="36" spans="1:11" ht="12.75" customHeight="1" x14ac:dyDescent="0.35">
      <c r="A36" s="86"/>
      <c r="B36" s="87"/>
      <c r="C36" s="87"/>
      <c r="D36" s="87"/>
      <c r="E36" s="88"/>
      <c r="F36" s="89"/>
      <c r="G36" s="89"/>
      <c r="H36" s="90"/>
      <c r="I36" s="90"/>
      <c r="J36" s="91"/>
      <c r="K36" s="92"/>
    </row>
    <row r="37" spans="1:11" ht="16.5" customHeight="1" x14ac:dyDescent="0.4">
      <c r="A37" s="132" t="s">
        <v>107</v>
      </c>
      <c r="B37" s="132"/>
      <c r="C37" s="132"/>
      <c r="D37" s="132"/>
      <c r="E37" s="132"/>
      <c r="F37" s="132"/>
      <c r="G37" s="132"/>
      <c r="H37" s="132"/>
      <c r="I37" s="132"/>
      <c r="J37" s="132"/>
      <c r="K37" s="132"/>
    </row>
    <row r="38" spans="1:11" ht="15" customHeight="1" x14ac:dyDescent="0.35">
      <c r="A38" s="93" t="s">
        <v>108</v>
      </c>
      <c r="B38" s="46">
        <f>+B30</f>
        <v>1493</v>
      </c>
      <c r="C38" s="46">
        <f>+C30</f>
        <v>149</v>
      </c>
      <c r="D38" s="46">
        <f>+D30</f>
        <v>1792</v>
      </c>
      <c r="E38" s="133" t="s">
        <v>109</v>
      </c>
      <c r="F38" s="112">
        <f>+B38/B39</f>
        <v>4.6222910216718267</v>
      </c>
      <c r="G38" s="4">
        <f>+C38/C39</f>
        <v>0.93125000000000002</v>
      </c>
      <c r="H38" s="3">
        <f>(+D38/D39)</f>
        <v>4.8828337874659402</v>
      </c>
      <c r="I38" s="2"/>
      <c r="J38" s="1"/>
      <c r="K38" s="134" t="s">
        <v>71</v>
      </c>
    </row>
    <row r="39" spans="1:11" ht="13.5" customHeight="1" x14ac:dyDescent="0.35">
      <c r="A39" s="47" t="s">
        <v>81</v>
      </c>
      <c r="B39" s="45">
        <f>+B14</f>
        <v>323</v>
      </c>
      <c r="C39" s="45">
        <f>+C14</f>
        <v>160</v>
      </c>
      <c r="D39" s="45">
        <f>+D14</f>
        <v>367</v>
      </c>
      <c r="E39" s="133"/>
      <c r="F39" s="112"/>
      <c r="G39" s="112"/>
      <c r="H39" s="3"/>
      <c r="I39" s="2"/>
      <c r="J39" s="2"/>
      <c r="K39" s="134"/>
    </row>
    <row r="40" spans="1:11" ht="13.5" customHeight="1" x14ac:dyDescent="0.35">
      <c r="A40" s="76" t="s">
        <v>110</v>
      </c>
      <c r="B40" s="46">
        <f>+B31</f>
        <v>350</v>
      </c>
      <c r="C40" s="46">
        <f>+C31</f>
        <v>-301</v>
      </c>
      <c r="D40" s="46">
        <f>+D31</f>
        <v>358</v>
      </c>
      <c r="E40" s="133" t="s">
        <v>111</v>
      </c>
      <c r="F40" s="135">
        <f>+B40/B41</f>
        <v>1.0835913312693499</v>
      </c>
      <c r="G40" s="135">
        <f>+C40/C41</f>
        <v>-1.8812500000000001</v>
      </c>
      <c r="H40" s="3">
        <f>(+D40/D41)</f>
        <v>0.97547683923705719</v>
      </c>
      <c r="I40" s="2"/>
      <c r="J40" s="136"/>
      <c r="K40" s="128" t="s">
        <v>71</v>
      </c>
    </row>
    <row r="41" spans="1:11" ht="13.5" customHeight="1" x14ac:dyDescent="0.35">
      <c r="A41" s="94" t="s">
        <v>81</v>
      </c>
      <c r="B41" s="45">
        <f>+B14</f>
        <v>323</v>
      </c>
      <c r="C41" s="45">
        <f>+C14</f>
        <v>160</v>
      </c>
      <c r="D41" s="45">
        <f>+D14</f>
        <v>367</v>
      </c>
      <c r="E41" s="133"/>
      <c r="F41" s="135"/>
      <c r="G41" s="135"/>
      <c r="H41" s="3"/>
      <c r="I41" s="2"/>
      <c r="J41" s="2"/>
      <c r="K41" s="128"/>
    </row>
    <row r="42" spans="1:11" ht="13.5" customHeight="1" x14ac:dyDescent="0.35">
      <c r="A42" s="76" t="s">
        <v>110</v>
      </c>
      <c r="B42" s="46">
        <f>+B40</f>
        <v>350</v>
      </c>
      <c r="C42" s="46">
        <f>+C40</f>
        <v>-301</v>
      </c>
      <c r="D42" s="46">
        <f>+D40</f>
        <v>358</v>
      </c>
      <c r="E42" s="137" t="s">
        <v>112</v>
      </c>
      <c r="F42" s="138">
        <f>+B42/B43</f>
        <v>1.9337016574585635</v>
      </c>
      <c r="G42" s="138">
        <f>+C42/C43</f>
        <v>10.033333333333333</v>
      </c>
      <c r="H42" s="3">
        <f>(+D42/D43)</f>
        <v>-6.6296296296296298</v>
      </c>
      <c r="I42" s="2"/>
      <c r="J42" s="130"/>
      <c r="K42" s="128"/>
    </row>
    <row r="43" spans="1:11" ht="13.5" customHeight="1" x14ac:dyDescent="0.35">
      <c r="A43" s="95" t="s">
        <v>113</v>
      </c>
      <c r="B43" s="79">
        <f>+B12</f>
        <v>181</v>
      </c>
      <c r="C43" s="79">
        <f>+C12</f>
        <v>-30</v>
      </c>
      <c r="D43" s="79">
        <f>+D12</f>
        <v>-54</v>
      </c>
      <c r="E43" s="137"/>
      <c r="F43" s="138"/>
      <c r="G43" s="138"/>
      <c r="H43" s="3"/>
      <c r="I43" s="2"/>
      <c r="J43" s="130"/>
      <c r="K43" s="128"/>
    </row>
    <row r="44" spans="1:11" ht="13.5" customHeight="1" x14ac:dyDescent="0.35">
      <c r="A44" s="93" t="s">
        <v>114</v>
      </c>
      <c r="B44" s="40">
        <v>835</v>
      </c>
      <c r="C44" s="40">
        <v>91</v>
      </c>
      <c r="D44" s="40">
        <v>546</v>
      </c>
      <c r="E44" s="116" t="s">
        <v>115</v>
      </c>
      <c r="F44" s="112">
        <f>+B44/B45</f>
        <v>7.4553571428571432</v>
      </c>
      <c r="G44" s="112">
        <f>+C44/C45</f>
        <v>3.64</v>
      </c>
      <c r="H44" s="4">
        <f>+D44/D45</f>
        <v>3.7142857142857144</v>
      </c>
      <c r="I44" s="2"/>
      <c r="J44" s="1"/>
      <c r="K44" s="128"/>
    </row>
    <row r="45" spans="1:11" ht="13.5" customHeight="1" x14ac:dyDescent="0.35">
      <c r="A45" s="94" t="s">
        <v>116</v>
      </c>
      <c r="B45" s="43">
        <v>112</v>
      </c>
      <c r="C45" s="43">
        <v>25</v>
      </c>
      <c r="D45" s="43">
        <v>147</v>
      </c>
      <c r="E45" s="116"/>
      <c r="F45" s="112"/>
      <c r="G45" s="112"/>
      <c r="H45" s="112"/>
      <c r="I45" s="2"/>
      <c r="J45" s="2"/>
      <c r="K45" s="128"/>
    </row>
    <row r="46" spans="1:11" ht="13.5" customHeight="1" x14ac:dyDescent="0.35">
      <c r="A46" s="96">
        <v>365</v>
      </c>
      <c r="B46" s="61">
        <v>365</v>
      </c>
      <c r="C46" s="61">
        <v>365</v>
      </c>
      <c r="D46" s="61">
        <v>365</v>
      </c>
      <c r="E46" s="116" t="s">
        <v>117</v>
      </c>
      <c r="F46" s="112">
        <f>+B46/B47</f>
        <v>48.958083832335326</v>
      </c>
      <c r="G46" s="112">
        <f>+C46/C47</f>
        <v>100.27472527472527</v>
      </c>
      <c r="H46" s="112">
        <f>+D46/D47</f>
        <v>98.269230769230759</v>
      </c>
      <c r="I46" s="2"/>
      <c r="J46" s="139"/>
      <c r="K46" s="128"/>
    </row>
    <row r="47" spans="1:11" ht="13.5" customHeight="1" x14ac:dyDescent="0.35">
      <c r="A47" s="94" t="s">
        <v>115</v>
      </c>
      <c r="B47" s="97">
        <f>+F44</f>
        <v>7.4553571428571432</v>
      </c>
      <c r="C47" s="97">
        <f>+G44</f>
        <v>3.64</v>
      </c>
      <c r="D47" s="97">
        <f>+H44</f>
        <v>3.7142857142857144</v>
      </c>
      <c r="E47" s="116"/>
      <c r="F47" s="112"/>
      <c r="G47" s="112"/>
      <c r="H47" s="112"/>
      <c r="I47" s="2"/>
      <c r="J47" s="2"/>
      <c r="K47" s="128"/>
    </row>
    <row r="48" spans="1:11" ht="13.5" customHeight="1" x14ac:dyDescent="0.35">
      <c r="A48" s="93" t="s">
        <v>108</v>
      </c>
      <c r="B48" s="46">
        <f>+B30</f>
        <v>1493</v>
      </c>
      <c r="C48" s="46">
        <f>+C30</f>
        <v>149</v>
      </c>
      <c r="D48" s="46">
        <f>+D30</f>
        <v>1792</v>
      </c>
      <c r="E48" s="116" t="s">
        <v>118</v>
      </c>
      <c r="F48" s="112">
        <f>+B48/B49</f>
        <v>15.23469387755102</v>
      </c>
      <c r="G48" s="112">
        <f>+C48/C49</f>
        <v>4.0270270270270272</v>
      </c>
      <c r="H48" s="112">
        <f>+D48/D49</f>
        <v>14</v>
      </c>
      <c r="I48" s="2"/>
      <c r="J48" s="1"/>
      <c r="K48" s="128"/>
    </row>
    <row r="49" spans="1:11" ht="13.5" customHeight="1" x14ac:dyDescent="0.35">
      <c r="A49" s="94" t="s">
        <v>119</v>
      </c>
      <c r="B49" s="98">
        <v>98</v>
      </c>
      <c r="C49" s="98">
        <v>37</v>
      </c>
      <c r="D49" s="99">
        <v>128</v>
      </c>
      <c r="E49" s="116"/>
      <c r="F49" s="112"/>
      <c r="G49" s="112"/>
      <c r="H49" s="112"/>
      <c r="I49" s="2"/>
      <c r="J49" s="2"/>
      <c r="K49" s="128"/>
    </row>
    <row r="50" spans="1:11" ht="13.5" customHeight="1" x14ac:dyDescent="0.35">
      <c r="A50" s="96">
        <v>365</v>
      </c>
      <c r="B50" s="61">
        <v>365</v>
      </c>
      <c r="C50" s="61">
        <v>365</v>
      </c>
      <c r="D50" s="61">
        <v>365</v>
      </c>
      <c r="E50" s="116" t="s">
        <v>120</v>
      </c>
      <c r="F50" s="112">
        <f>+B50/B51</f>
        <v>23.958472873409242</v>
      </c>
      <c r="G50" s="112">
        <f>+C50/C51</f>
        <v>90.637583892617442</v>
      </c>
      <c r="H50" s="112">
        <f>+D50/D51</f>
        <v>26.071428571428573</v>
      </c>
      <c r="I50" s="2"/>
      <c r="J50" s="1"/>
      <c r="K50" s="128"/>
    </row>
    <row r="51" spans="1:11" ht="13.5" customHeight="1" x14ac:dyDescent="0.35">
      <c r="A51" s="100" t="s">
        <v>121</v>
      </c>
      <c r="B51" s="101">
        <f>+F48</f>
        <v>15.23469387755102</v>
      </c>
      <c r="C51" s="101">
        <f>+G48</f>
        <v>4.0270270270270272</v>
      </c>
      <c r="D51" s="101">
        <f>+H48</f>
        <v>14</v>
      </c>
      <c r="E51" s="116"/>
      <c r="F51" s="112"/>
      <c r="G51" s="112"/>
      <c r="H51" s="112"/>
      <c r="I51" s="2"/>
      <c r="J51" s="2"/>
      <c r="K51" s="128"/>
    </row>
    <row r="52" spans="1:11" ht="13.5" customHeight="1" x14ac:dyDescent="0.35">
      <c r="A52" s="93" t="s">
        <v>114</v>
      </c>
      <c r="B52" s="46">
        <f>+B44</f>
        <v>835</v>
      </c>
      <c r="C52" s="46">
        <f>+C44</f>
        <v>91</v>
      </c>
      <c r="D52" s="46">
        <f>+D44</f>
        <v>546</v>
      </c>
      <c r="E52" s="116" t="s">
        <v>122</v>
      </c>
      <c r="F52" s="112">
        <f>+B52/B53</f>
        <v>7.2608695652173916</v>
      </c>
      <c r="G52" s="112">
        <f>+C52/C53</f>
        <v>3.64</v>
      </c>
      <c r="H52" s="112">
        <f>+D52/D53</f>
        <v>7.28</v>
      </c>
      <c r="I52" s="2"/>
      <c r="J52" s="1"/>
      <c r="K52" s="128" t="s">
        <v>71</v>
      </c>
    </row>
    <row r="53" spans="1:11" ht="13.5" customHeight="1" x14ac:dyDescent="0.35">
      <c r="A53" s="94" t="s">
        <v>123</v>
      </c>
      <c r="B53" s="43">
        <v>115</v>
      </c>
      <c r="C53" s="43">
        <v>25</v>
      </c>
      <c r="D53" s="43">
        <v>75</v>
      </c>
      <c r="E53" s="116"/>
      <c r="F53" s="112"/>
      <c r="G53" s="112"/>
      <c r="H53" s="112"/>
      <c r="I53" s="2"/>
      <c r="J53" s="2"/>
      <c r="K53" s="128"/>
    </row>
    <row r="54" spans="1:11" ht="13.5" customHeight="1" x14ac:dyDescent="0.35">
      <c r="A54" s="96">
        <v>365</v>
      </c>
      <c r="B54" s="61">
        <v>365</v>
      </c>
      <c r="C54" s="61">
        <v>365</v>
      </c>
      <c r="D54" s="61">
        <v>365</v>
      </c>
      <c r="E54" s="116" t="s">
        <v>124</v>
      </c>
      <c r="F54" s="112">
        <f>+B54/B55</f>
        <v>50.269461077844312</v>
      </c>
      <c r="G54" s="112">
        <f>+C54/C55</f>
        <v>100.27472527472527</v>
      </c>
      <c r="H54" s="112">
        <f>+D54/D55</f>
        <v>50.137362637362635</v>
      </c>
      <c r="I54" s="2"/>
      <c r="J54" s="1"/>
      <c r="K54" s="128" t="s">
        <v>71</v>
      </c>
    </row>
    <row r="55" spans="1:11" ht="13.5" customHeight="1" x14ac:dyDescent="0.35">
      <c r="A55" s="100" t="s">
        <v>125</v>
      </c>
      <c r="B55" s="102">
        <f>+F52</f>
        <v>7.2608695652173916</v>
      </c>
      <c r="C55" s="102">
        <f>+G52</f>
        <v>3.64</v>
      </c>
      <c r="D55" s="102">
        <f>+H52</f>
        <v>7.28</v>
      </c>
      <c r="E55" s="116"/>
      <c r="F55" s="112"/>
      <c r="G55" s="112"/>
      <c r="H55" s="112"/>
      <c r="I55" s="2"/>
      <c r="J55" s="2"/>
      <c r="K55" s="128"/>
    </row>
    <row r="56" spans="1:11" ht="13.5" customHeight="1" x14ac:dyDescent="0.35">
      <c r="A56" s="103" t="s">
        <v>99</v>
      </c>
      <c r="B56" s="104">
        <f>+B31</f>
        <v>350</v>
      </c>
      <c r="C56" s="104">
        <f>+C31</f>
        <v>-301</v>
      </c>
      <c r="D56" s="104">
        <f>+D31</f>
        <v>358</v>
      </c>
      <c r="E56" s="119" t="s">
        <v>126</v>
      </c>
      <c r="F56" s="140" t="str">
        <f>IFERROR(+B56/B57,"Enter headcount in row 57")</f>
        <v>Enter headcount in row 57</v>
      </c>
      <c r="G56" s="112" t="str">
        <f>IFERROR(+C56/C57,"Enter headcount in row 57")</f>
        <v>Enter headcount in row 57</v>
      </c>
      <c r="H56" s="112" t="str">
        <f>IFERROR(+D56/D57,"Enter headcount in row 57")</f>
        <v>Enter headcount in row 57</v>
      </c>
      <c r="I56" s="2"/>
      <c r="J56" s="1"/>
      <c r="K56" s="141" t="s">
        <v>127</v>
      </c>
    </row>
    <row r="57" spans="1:11" ht="13.5" customHeight="1" x14ac:dyDescent="0.35">
      <c r="A57" s="105" t="s">
        <v>128</v>
      </c>
      <c r="B57" s="43"/>
      <c r="C57" s="106"/>
      <c r="D57" s="106"/>
      <c r="E57" s="119"/>
      <c r="F57" s="140"/>
      <c r="G57" s="140"/>
      <c r="H57" s="140"/>
      <c r="I57" s="2"/>
      <c r="J57" s="2"/>
      <c r="K57" s="141"/>
    </row>
    <row r="58" spans="1:11" ht="30" customHeight="1" x14ac:dyDescent="0.35">
      <c r="A58" s="107" t="s">
        <v>129</v>
      </c>
      <c r="B58" s="104">
        <f>+F31*(1+(B11/B12))</f>
        <v>5.5705631806626137</v>
      </c>
      <c r="C58" s="104">
        <f>+G31*(1+(C11/C12))</f>
        <v>358.37181208053693</v>
      </c>
      <c r="D58" s="104">
        <f>+H31*(1+(D11/D12))</f>
        <v>-20.503017526455029</v>
      </c>
      <c r="E58" s="116" t="s">
        <v>130</v>
      </c>
      <c r="F58" s="135">
        <f>(+B58/B59)*1.05</f>
        <v>2.5383438072981896E-2</v>
      </c>
      <c r="G58" s="135">
        <f>(+C58/C59)*1.05</f>
        <v>-1.3566281298090417</v>
      </c>
      <c r="H58" s="135">
        <f>(+D58/D59)*1.05</f>
        <v>-6.8018840929307531E-2</v>
      </c>
      <c r="I58" s="142"/>
      <c r="J58" s="1"/>
      <c r="K58" s="143"/>
    </row>
    <row r="59" spans="1:11" ht="27.75" customHeight="1" x14ac:dyDescent="0.35">
      <c r="A59" s="108" t="s">
        <v>131</v>
      </c>
      <c r="B59" s="109">
        <f>(+B5)-(F31*(1+(+B26/B12)))</f>
        <v>230.42943681933738</v>
      </c>
      <c r="C59" s="109">
        <f>(+C5)-(G31*(1+(+C26/C12)))</f>
        <v>-277.37181208053693</v>
      </c>
      <c r="D59" s="109">
        <f>(+D5)-(H31*(1+(+D26/D12)))</f>
        <v>316.50301752645504</v>
      </c>
      <c r="E59" s="116"/>
      <c r="F59" s="135"/>
      <c r="G59" s="135"/>
      <c r="H59" s="135"/>
      <c r="I59" s="142"/>
      <c r="J59" s="142"/>
      <c r="K59" s="143"/>
    </row>
  </sheetData>
  <sheetProtection password="DD61" sheet="1" objects="1" scenarios="1" selectLockedCells="1"/>
  <mergeCells count="177">
    <mergeCell ref="E56:E57"/>
    <mergeCell ref="F56:F57"/>
    <mergeCell ref="G56:G57"/>
    <mergeCell ref="H56:H57"/>
    <mergeCell ref="I56:I57"/>
    <mergeCell ref="J56:J57"/>
    <mergeCell ref="K56:K57"/>
    <mergeCell ref="E58:E59"/>
    <mergeCell ref="F58:F59"/>
    <mergeCell ref="G58:G59"/>
    <mergeCell ref="H58:H59"/>
    <mergeCell ref="I58:I59"/>
    <mergeCell ref="J58:J59"/>
    <mergeCell ref="K58:K59"/>
    <mergeCell ref="E52:E53"/>
    <mergeCell ref="F52:F53"/>
    <mergeCell ref="G52:G53"/>
    <mergeCell ref="H52:H53"/>
    <mergeCell ref="I52:I53"/>
    <mergeCell ref="J52:J53"/>
    <mergeCell ref="K52:K53"/>
    <mergeCell ref="E54:E55"/>
    <mergeCell ref="F54:F55"/>
    <mergeCell ref="G54:G55"/>
    <mergeCell ref="H54:H55"/>
    <mergeCell ref="I54:I55"/>
    <mergeCell ref="J54:J55"/>
    <mergeCell ref="K54:K55"/>
    <mergeCell ref="E48:E49"/>
    <mergeCell ref="F48:F49"/>
    <mergeCell ref="G48:G49"/>
    <mergeCell ref="H48:H49"/>
    <mergeCell ref="I48:I49"/>
    <mergeCell ref="J48:J49"/>
    <mergeCell ref="K48:K49"/>
    <mergeCell ref="E50:E51"/>
    <mergeCell ref="F50:F51"/>
    <mergeCell ref="G50:G51"/>
    <mergeCell ref="H50:H51"/>
    <mergeCell ref="I50:I51"/>
    <mergeCell ref="J50:J51"/>
    <mergeCell ref="K50:K51"/>
    <mergeCell ref="E44:E45"/>
    <mergeCell ref="F44:F45"/>
    <mergeCell ref="G44:G45"/>
    <mergeCell ref="H44:H45"/>
    <mergeCell ref="I44:I45"/>
    <mergeCell ref="J44:J45"/>
    <mergeCell ref="K44:K45"/>
    <mergeCell ref="E46:E47"/>
    <mergeCell ref="F46:F47"/>
    <mergeCell ref="G46:G47"/>
    <mergeCell ref="H46:H47"/>
    <mergeCell ref="I46:I47"/>
    <mergeCell ref="J46:J47"/>
    <mergeCell ref="K46:K47"/>
    <mergeCell ref="E40:E41"/>
    <mergeCell ref="F40:F41"/>
    <mergeCell ref="G40:G41"/>
    <mergeCell ref="H40:H41"/>
    <mergeCell ref="I40:I41"/>
    <mergeCell ref="J40:J41"/>
    <mergeCell ref="K40:K41"/>
    <mergeCell ref="E42:E43"/>
    <mergeCell ref="F42:F43"/>
    <mergeCell ref="G42:G43"/>
    <mergeCell ref="H42:H43"/>
    <mergeCell ref="I42:I43"/>
    <mergeCell ref="J42:J43"/>
    <mergeCell ref="K42:K43"/>
    <mergeCell ref="A35:D35"/>
    <mergeCell ref="A37:K37"/>
    <mergeCell ref="E38:E39"/>
    <mergeCell ref="F38:F39"/>
    <mergeCell ref="G38:G39"/>
    <mergeCell ref="H38:H39"/>
    <mergeCell ref="I38:I39"/>
    <mergeCell ref="J38:J39"/>
    <mergeCell ref="K38:K39"/>
    <mergeCell ref="E31:E32"/>
    <mergeCell ref="F31:F32"/>
    <mergeCell ref="G31:G32"/>
    <mergeCell ref="H31:H32"/>
    <mergeCell ref="I31:I32"/>
    <mergeCell ref="J31:J32"/>
    <mergeCell ref="K31:K32"/>
    <mergeCell ref="E33:E34"/>
    <mergeCell ref="F33:F34"/>
    <mergeCell ref="G33:G34"/>
    <mergeCell ref="H33:H34"/>
    <mergeCell ref="I33:I34"/>
    <mergeCell ref="J33:J34"/>
    <mergeCell ref="K33:K34"/>
    <mergeCell ref="J25:J26"/>
    <mergeCell ref="A28:K28"/>
    <mergeCell ref="E29:E30"/>
    <mergeCell ref="F29:F30"/>
    <mergeCell ref="G29:G30"/>
    <mergeCell ref="H29:H30"/>
    <mergeCell ref="I29:I30"/>
    <mergeCell ref="J29:J30"/>
    <mergeCell ref="K29:K30"/>
    <mergeCell ref="E19:E20"/>
    <mergeCell ref="F19:F20"/>
    <mergeCell ref="G19:G20"/>
    <mergeCell ref="H19:H20"/>
    <mergeCell ref="I19:I20"/>
    <mergeCell ref="J19:J20"/>
    <mergeCell ref="K19:K26"/>
    <mergeCell ref="E21:E22"/>
    <mergeCell ref="F21:F22"/>
    <mergeCell ref="G21:G22"/>
    <mergeCell ref="H21:H22"/>
    <mergeCell ref="I21:I22"/>
    <mergeCell ref="J21:J22"/>
    <mergeCell ref="E23:E24"/>
    <mergeCell ref="F23:F24"/>
    <mergeCell ref="G23:G24"/>
    <mergeCell ref="H23:H24"/>
    <mergeCell ref="I23:I24"/>
    <mergeCell ref="J23:J24"/>
    <mergeCell ref="E25:E26"/>
    <mergeCell ref="F25:F26"/>
    <mergeCell ref="G25:G26"/>
    <mergeCell ref="H25:H26"/>
    <mergeCell ref="I25:I26"/>
    <mergeCell ref="E13:E14"/>
    <mergeCell ref="F13:F14"/>
    <mergeCell ref="G13:G14"/>
    <mergeCell ref="H13:H14"/>
    <mergeCell ref="I13:I14"/>
    <mergeCell ref="J13:J14"/>
    <mergeCell ref="K13:K14"/>
    <mergeCell ref="E15:E16"/>
    <mergeCell ref="F15:F16"/>
    <mergeCell ref="G15:G16"/>
    <mergeCell ref="H15:H16"/>
    <mergeCell ref="I15:I16"/>
    <mergeCell ref="J15:J16"/>
    <mergeCell ref="K15:K16"/>
    <mergeCell ref="E9:E10"/>
    <mergeCell ref="F9:F10"/>
    <mergeCell ref="G9:G10"/>
    <mergeCell ref="H9:H10"/>
    <mergeCell ref="I9:I10"/>
    <mergeCell ref="J9:J10"/>
    <mergeCell ref="K9:K10"/>
    <mergeCell ref="E11:E12"/>
    <mergeCell ref="F11:F12"/>
    <mergeCell ref="G11:G12"/>
    <mergeCell ref="H11:H12"/>
    <mergeCell ref="I11:I12"/>
    <mergeCell ref="J11:J12"/>
    <mergeCell ref="K11:K12"/>
    <mergeCell ref="E5:E6"/>
    <mergeCell ref="F5:F6"/>
    <mergeCell ref="G5:G6"/>
    <mergeCell ref="H5:H6"/>
    <mergeCell ref="I5:I6"/>
    <mergeCell ref="J5:J6"/>
    <mergeCell ref="K5:K6"/>
    <mergeCell ref="E7:E8"/>
    <mergeCell ref="F7:F8"/>
    <mergeCell ref="G7:G8"/>
    <mergeCell ref="H7:H8"/>
    <mergeCell ref="I7:I8"/>
    <mergeCell ref="J7:J8"/>
    <mergeCell ref="K7:K8"/>
    <mergeCell ref="A1:K1"/>
    <mergeCell ref="A2:A3"/>
    <mergeCell ref="B2:D2"/>
    <mergeCell ref="E2:E3"/>
    <mergeCell ref="F2:H2"/>
    <mergeCell ref="I2:I3"/>
    <mergeCell ref="J2:J3"/>
    <mergeCell ref="K2:K3"/>
    <mergeCell ref="A4:J4"/>
  </mergeCells>
  <pageMargins left="0.75" right="0.75" top="1" bottom="1" header="0.511811023622047" footer="0.511811023622047"/>
  <pageSetup orientation="landscape"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Introduction</vt:lpstr>
      <vt:lpstr>Basic Financial Ratios</vt:lpstr>
      <vt:lpstr>Introduction!_Toc238877698</vt:lpstr>
      <vt:lpstr>Introduction!_Toc238877699</vt:lpstr>
      <vt:lpstr>Introduction!_Toc238877700</vt:lpstr>
      <vt:lpstr>Introduction!Print_Area</vt:lpstr>
      <vt:lpstr>Introduction!Print_Titles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Jim</dc:creator>
  <dc:description/>
  <cp:lastModifiedBy>Jim Heaton</cp:lastModifiedBy>
  <cp:revision>0</cp:revision>
  <cp:lastPrinted>2010-01-05T22:35:07Z</cp:lastPrinted>
  <dcterms:created xsi:type="dcterms:W3CDTF">2009-09-18T21:47:13Z</dcterms:created>
  <dcterms:modified xsi:type="dcterms:W3CDTF">2026-05-05T20:02:21Z</dcterms:modified>
  <dc:language>en-US</dc:language>
</cp:coreProperties>
</file>